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ПРОЕКТ бюджета 2017-2019\8. Пакет в ОГС\Допматериалы\"/>
    </mc:Choice>
  </mc:AlternateContent>
  <bookViews>
    <workbookView xWindow="120" yWindow="420" windowWidth="9720" windowHeight="7020"/>
  </bookViews>
  <sheets>
    <sheet name="на 01.10.2016" sheetId="1" r:id="rId1"/>
  </sheets>
  <definedNames>
    <definedName name="Z_242A7BDB_D50C_4150_A67E_9B7614C4D90A_.wvu.PrintTitles" localSheetId="0" hidden="1">'на 01.10.2016'!$4:$4</definedName>
    <definedName name="Z_283CAA01_03C4_40A9_9B1C_01996DD75E7A_.wvu.PrintTitles" localSheetId="0" hidden="1">'на 01.10.2016'!$4:$4</definedName>
    <definedName name="Z_3E7433A1_4ED2_47A0_86D1_F6349F7D86FE_.wvu.PrintTitles" localSheetId="0" hidden="1">'на 01.10.2016'!$4:$4</definedName>
    <definedName name="Z_3E7433A1_4ED2_47A0_86D1_F6349F7D86FE_.wvu.Rows" localSheetId="0" hidden="1">'на 01.10.2016'!#REF!</definedName>
    <definedName name="Z_4919461B_433E_49D7_8003_3F1268CD0D70_.wvu.PrintTitles" localSheetId="0" hidden="1">'на 01.10.2016'!$4:$4</definedName>
    <definedName name="Z_4919461B_433E_49D7_8003_3F1268CD0D70_.wvu.Rows" localSheetId="0" hidden="1">'на 01.10.2016'!#REF!</definedName>
    <definedName name="Z_5A60C44C_972A_4876_886F_96D9840AFE3C_.wvu.PrintTitles" localSheetId="0" hidden="1">'на 01.10.2016'!$4:$4</definedName>
    <definedName name="Z_B5297038_1ACD_4FF1_B30C_A44346CA6B66_.wvu.PrintTitles" localSheetId="0" hidden="1">'на 01.10.2016'!$4:$4</definedName>
    <definedName name="Z_B5297038_1ACD_4FF1_B30C_A44346CA6B66_.wvu.Rows" localSheetId="0" hidden="1">'на 01.10.2016'!#REF!</definedName>
    <definedName name="Z_BAD50A54_4AEB_42CA_A5E4_1F667DC224EA_.wvu.PrintTitles" localSheetId="0" hidden="1">'на 01.10.2016'!$4:$4</definedName>
    <definedName name="Z_D7592D57_F6A0_42A5_9FA6_0C3DF6E56512_.wvu.PrintTitles" localSheetId="0" hidden="1">'на 01.10.2016'!$4:$4</definedName>
    <definedName name="Z_FC83A74B_75E2_4EB3_9F77_81625399AA30_.wvu.PrintTitles" localSheetId="0" hidden="1">'на 01.10.2016'!$4:$4</definedName>
    <definedName name="_xlnm.Print_Titles" localSheetId="0">'на 01.10.2016'!$4:$4</definedName>
  </definedNames>
  <calcPr calcId="152511"/>
  <customWorkbookViews>
    <customWorkbookView name="Оксана Н. Зубова - Личное представление" guid="{D7592D57-F6A0-42A5-9FA6-0C3DF6E56512}" mergeInterval="0" personalView="1" maximized="1" xWindow="-8" yWindow="-8" windowWidth="1696" windowHeight="1026" activeSheetId="1"/>
    <customWorkbookView name="von - Личное представление" guid="{C2400C85-FCC3-4AED-B062-18AFD8C5C28D}" mergeInterval="0" personalView="1" maximized="1" windowWidth="1676" windowHeight="869" activeSheetId="1"/>
    <customWorkbookView name="pdw - Личное представление" guid="{3E7433A1-4ED2-47A0-86D1-F6349F7D86FE}" mergeInterval="0" personalView="1" maximized="1" windowWidth="1916" windowHeight="966" activeSheetId="1"/>
    <customWorkbookView name="Зоя А. Пайор - Личное представление" guid="{4919461B-433E-49D7-8003-3F1268CD0D70}" mergeInterval="0" personalView="1" maximized="1" windowWidth="1676" windowHeight="825" activeSheetId="2"/>
    <customWorkbookView name="gev - Личное представление" guid="{B5297038-1ACD-4FF1-B30C-A44346CA6B66}" mergeInterval="0" personalView="1" maximized="1" windowWidth="1676" windowHeight="830" activeSheetId="1"/>
    <customWorkbookView name="fav - Личное представление" guid="{30DEBC7B-F8A1-499D-820D-B3ADF03573CE}" mergeInterval="0" personalView="1" maximized="1" windowWidth="1676" windowHeight="858" activeSheetId="1"/>
    <customWorkbookView name="zoa - Личное представление" guid="{242A7BDB-D50C-4150-A67E-9B7614C4D90A}" mergeInterval="0" personalView="1" maximized="1" windowWidth="1640" windowHeight="752" activeSheetId="1"/>
    <customWorkbookView name="snv - Личное представление" guid="{283CAA01-03C4-40A9-9B1C-01996DD75E7A}" mergeInterval="0" personalView="1" maximized="1" windowWidth="1676" windowHeight="817" activeSheetId="1"/>
    <customWorkbookView name="tmv - Личное представление" guid="{1E611956-FD97-410C-BDB1-15C23FA5276B}" mergeInterval="0" personalView="1" maximized="1" xWindow="1" yWindow="1" windowWidth="1680" windowHeight="774" activeSheetId="1"/>
    <customWorkbookView name="sea - Личное представление" guid="{FC83A74B-75E2-4EB3-9F77-81625399AA30}" mergeInterval="0" personalView="1" maximized="1" windowWidth="1676" windowHeight="896" activeSheetId="1"/>
    <customWorkbookView name="asn - Личное представление" guid="{02EA6AAA-6791-4E24-81EF-F4FB586EF7FB}" mergeInterval="0" personalView="1" maximized="1" windowWidth="1596" windowHeight="846" activeSheetId="1"/>
    <customWorkbookView name="ker - Личное представление" guid="{37954D69-974A-49EB-BFEF-36129DFEF22B}" mergeInterval="0" personalView="1" maximized="1" xWindow="1" yWindow="1" windowWidth="1680" windowHeight="774" activeSheetId="1"/>
    <customWorkbookView name="Наталья В. Наумова - Личное представление" guid="{5A60C44C-972A-4876-886F-96D9840AFE3C}" mergeInterval="0" personalView="1" maximized="1" windowWidth="1676" windowHeight="794" activeSheetId="1"/>
    <customWorkbookView name="imv - Личное представление" guid="{2626424F-A47A-4881-A996-E946D0DCE9E1}" mergeInterval="0" personalView="1" maximized="1" windowWidth="1676" windowHeight="896" activeSheetId="1"/>
    <customWorkbookView name="Елена В. Галанцева - Личное представление" guid="{BAD50A54-4AEB-42CA-A5E4-1F667DC224EA}" mergeInterval="0" personalView="1" maximized="1" xWindow="-9" yWindow="-9" windowWidth="1698" windowHeight="1020" activeSheetId="1"/>
  </customWorkbookViews>
</workbook>
</file>

<file path=xl/calcChain.xml><?xml version="1.0" encoding="utf-8"?>
<calcChain xmlns="http://schemas.openxmlformats.org/spreadsheetml/2006/main">
  <c r="I47" i="1" l="1"/>
  <c r="I75" i="1" l="1"/>
  <c r="H85" i="1"/>
  <c r="G85" i="1"/>
  <c r="I85" i="1" l="1"/>
  <c r="I26" i="1" l="1"/>
  <c r="I53" i="1"/>
  <c r="I56" i="1"/>
  <c r="I61" i="1"/>
  <c r="I67" i="1"/>
  <c r="I35" i="1"/>
  <c r="I42" i="1"/>
  <c r="I65" i="1"/>
  <c r="I19" i="1" l="1"/>
  <c r="H20" i="1"/>
  <c r="I20" i="1"/>
  <c r="J50" i="1" l="1"/>
  <c r="H47" i="1"/>
  <c r="G47" i="1"/>
  <c r="H35" i="1"/>
  <c r="G35" i="1"/>
  <c r="J35" i="1" s="1"/>
  <c r="J38" i="1"/>
  <c r="J37" i="1"/>
  <c r="J30" i="1"/>
  <c r="G26" i="1"/>
  <c r="H65" i="1"/>
  <c r="H67" i="1"/>
  <c r="G67" i="1"/>
  <c r="G65" i="1"/>
  <c r="J65" i="1" s="1"/>
  <c r="H61" i="1"/>
  <c r="G61" i="1"/>
  <c r="H56" i="1"/>
  <c r="G56" i="1"/>
  <c r="J56" i="1" s="1"/>
  <c r="H53" i="1"/>
  <c r="G53" i="1"/>
  <c r="J53" i="1" s="1"/>
  <c r="H42" i="1"/>
  <c r="G42" i="1"/>
  <c r="H26" i="1"/>
  <c r="J22" i="1"/>
  <c r="G6" i="1"/>
  <c r="H6" i="1"/>
  <c r="H24" i="1" s="1"/>
  <c r="G20" i="1"/>
  <c r="J7" i="1"/>
  <c r="J8" i="1"/>
  <c r="J9" i="1"/>
  <c r="J10" i="1"/>
  <c r="J11" i="1"/>
  <c r="J13" i="1"/>
  <c r="J14" i="1"/>
  <c r="J15" i="1"/>
  <c r="J16" i="1"/>
  <c r="J17" i="1"/>
  <c r="J18" i="1"/>
  <c r="J19" i="1"/>
  <c r="J21" i="1"/>
  <c r="I6" i="1"/>
  <c r="J27" i="1"/>
  <c r="J28" i="1"/>
  <c r="J29" i="1"/>
  <c r="J31" i="1"/>
  <c r="J32" i="1"/>
  <c r="J33" i="1"/>
  <c r="J34" i="1"/>
  <c r="J36" i="1"/>
  <c r="J39" i="1"/>
  <c r="J40" i="1"/>
  <c r="J41" i="1"/>
  <c r="J43" i="1"/>
  <c r="J44" i="1"/>
  <c r="J45" i="1"/>
  <c r="J46" i="1"/>
  <c r="J48" i="1"/>
  <c r="J49" i="1"/>
  <c r="J51" i="1"/>
  <c r="J52" i="1"/>
  <c r="J54" i="1"/>
  <c r="J55" i="1"/>
  <c r="J57" i="1"/>
  <c r="J58" i="1"/>
  <c r="J59" i="1"/>
  <c r="J60" i="1"/>
  <c r="J62" i="1"/>
  <c r="J63" i="1"/>
  <c r="J64" i="1"/>
  <c r="J66" i="1"/>
  <c r="J68" i="1"/>
  <c r="J72" i="1"/>
  <c r="J73" i="1"/>
  <c r="J74" i="1"/>
  <c r="J75" i="1"/>
  <c r="J76" i="1"/>
  <c r="J77" i="1"/>
  <c r="J79" i="1"/>
  <c r="J80" i="1"/>
  <c r="J81" i="1"/>
  <c r="J82" i="1"/>
  <c r="J83" i="1"/>
  <c r="I24" i="1" l="1"/>
  <c r="J61" i="1"/>
  <c r="H69" i="1"/>
  <c r="H70" i="1" s="1"/>
  <c r="J67" i="1"/>
  <c r="J47" i="1"/>
  <c r="I69" i="1"/>
  <c r="G69" i="1"/>
  <c r="J42" i="1"/>
  <c r="J85" i="1"/>
  <c r="J20" i="1"/>
  <c r="G24" i="1"/>
  <c r="J26" i="1"/>
  <c r="J6" i="1"/>
  <c r="I70" i="1" l="1"/>
  <c r="J24" i="1"/>
  <c r="G70" i="1"/>
  <c r="J69" i="1"/>
  <c r="J70" i="1" l="1"/>
</calcChain>
</file>

<file path=xl/sharedStrings.xml><?xml version="1.0" encoding="utf-8"?>
<sst xmlns="http://schemas.openxmlformats.org/spreadsheetml/2006/main" count="231" uniqueCount="161">
  <si>
    <t>21800000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</si>
  <si>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</si>
  <si>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21900000</t>
  </si>
  <si>
    <t>ВОЗВРАТ ОСТАТКОВ СУБСИДИЙ, СУБВЕНЦИЙ  И ИНЫХ МЕЖБЮДЖЕТНЫХ ТРАНСФЕРТОВ, ИМЕЮЩИХ ЦЕЛЕВОЕ НАЗНАЧЕНИЕ, ПРОШЛЫХ ЛЕТ</t>
  </si>
  <si>
    <t>I. ДОХОДЫ</t>
  </si>
  <si>
    <t>000</t>
  </si>
  <si>
    <t>10000000</t>
  </si>
  <si>
    <t>00</t>
  </si>
  <si>
    <t>0000</t>
  </si>
  <si>
    <t>НАЛОГОВЫЕ И НЕНАЛОГОВЫЕ ДОХОДЫ</t>
  </si>
  <si>
    <t>10100000</t>
  </si>
  <si>
    <t>НАЛОГИ НА ПРИБЫЛЬ, ДОХОДЫ</t>
  </si>
  <si>
    <t>10500000</t>
  </si>
  <si>
    <t>НАЛОГИ НА СОВОКУПНЫЙ ДОХОД</t>
  </si>
  <si>
    <t>10600000</t>
  </si>
  <si>
    <t>НАЛОГИ НА ИМУЩЕСТВО</t>
  </si>
  <si>
    <t>04</t>
  </si>
  <si>
    <t>10800000</t>
  </si>
  <si>
    <t>ГОСУДАРСТВЕННАЯ ПОШЛИНА</t>
  </si>
  <si>
    <t>1000</t>
  </si>
  <si>
    <t>10900000</t>
  </si>
  <si>
    <t>ЗАДОЛЖЕННОСТЬ И ПЕРЕРАСЧЕТЫ ПО ОТМЕНЕННЫМ НАЛОГАМ, СБОРАМ И ИНЫМ ОБЯЗАТЕЛЬНЫМ ПЛАТЕЖАМ</t>
  </si>
  <si>
    <t>11100000</t>
  </si>
  <si>
    <t>ДОХОДЫ ОТ ИСПОЛЬЗОВАНИЯ ИМУЩЕСТВА,  НАХОДЯЩЕГОСЯ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</si>
  <si>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</si>
  <si>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11200000</t>
  </si>
  <si>
    <t>ПЛАТЕЖИ ПРИ ПОЛЬЗОВАНИИ ПРИРОДНЫМИ РЕСУРСАМИ</t>
  </si>
  <si>
    <t>11300000</t>
  </si>
  <si>
    <t>11400000</t>
  </si>
  <si>
    <t>ДОХОДЫ ОТ ПРОДАЖИ МАТЕРИАЛЬНЫХ И НЕМАТЕРИАЛЬНЫХ АКТИВОВ</t>
  </si>
  <si>
    <t>11600000</t>
  </si>
  <si>
    <t>ШТРАФЫ, САНКЦИИ, ВОЗМЕЩЕНИЕ УЩЕРБА</t>
  </si>
  <si>
    <t>0113</t>
  </si>
  <si>
    <t>Дорожное хозяйство (дорожные фонды)</t>
  </si>
  <si>
    <t xml:space="preserve">Культура, кинематография </t>
  </si>
  <si>
    <t>Другие вопросы в области культуры, кинематографии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</si>
  <si>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</si>
  <si>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</si>
  <si>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</si>
  <si>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11700000</t>
  </si>
  <si>
    <t>ПРОЧИЕ НЕНАЛОГОВЫЕ ДОХОДЫ</t>
  </si>
  <si>
    <t>151</t>
  </si>
  <si>
    <t>20000000</t>
  </si>
  <si>
    <t>БЕЗВОЗМЕЗДНЫЕ ПОСТУПЛЕНИЯ</t>
  </si>
  <si>
    <t>20200000</t>
  </si>
  <si>
    <t>ВСЕГО ДОХОДОВ</t>
  </si>
  <si>
    <t xml:space="preserve">II. РАСХОДЫ </t>
  </si>
  <si>
    <t>0100</t>
  </si>
  <si>
    <t>Общегосударственные расходы</t>
  </si>
  <si>
    <t>0102</t>
  </si>
  <si>
    <t>0103</t>
  </si>
  <si>
    <t>0104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</si>
  <si>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</si>
  <si>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0106</t>
  </si>
  <si>
    <t>0107</t>
  </si>
  <si>
    <t>Обеспечение проведения выборов и референдумов</t>
  </si>
  <si>
    <t>0111</t>
  </si>
  <si>
    <t>Обслуживание государственного и муниципального долга</t>
  </si>
  <si>
    <t>Резервные фонды</t>
  </si>
  <si>
    <t>Другие общегосударственные вопросы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</si>
  <si>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</si>
  <si>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</si>
  <si>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</si>
  <si>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</si>
  <si>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</si>
  <si>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</si>
  <si>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</si>
  <si>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</si>
  <si>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</si>
  <si>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</si>
  <si>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</si>
  <si>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</si>
  <si>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</si>
  <si>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</si>
  <si>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</si>
  <si>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</si>
  <si>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</si>
  <si>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</si>
  <si>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</si>
  <si>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</si>
  <si>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</si>
  <si>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</si>
  <si>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</si>
  <si>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</si>
  <si>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</si>
  <si>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</si>
  <si>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</si>
  <si>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</si>
  <si>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</si>
  <si>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</si>
  <si>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0801</t>
  </si>
  <si>
    <t>Культура</t>
  </si>
  <si>
    <t>0804</t>
  </si>
  <si>
    <t>Периодическая печать и издательства</t>
  </si>
  <si>
    <t>Физическая культура и спорт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</si>
  <si>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</si>
  <si>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</si>
  <si>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</si>
  <si>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</si>
  <si>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</si>
  <si>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</si>
  <si>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</si>
  <si>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</si>
  <si>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</si>
  <si>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ВСЕГО РАСХОДОВ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</si>
  <si>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</si>
  <si>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</si>
  <si>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</si>
  <si>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</si>
  <si>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</si>
  <si>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</si>
  <si>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</si>
  <si>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01 06 00 00 00 0000 000</t>
  </si>
  <si>
    <t>01 06 04 00 00 0000 000</t>
  </si>
  <si>
    <t xml:space="preserve">Исполнение государственных и муниципальных гарантий в валюте Российской Федерации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</si>
  <si>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</si>
  <si>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</si>
  <si>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</si>
  <si>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Наименование кода классификации</t>
  </si>
  <si>
    <t>Изменение остатков средств на счетах по учету средств бюджетов</t>
  </si>
  <si>
    <t>Операции по управлению остатками средств на единых счетах бюджетов</t>
  </si>
  <si>
    <t>01 06 10 00 00 0000 000</t>
  </si>
  <si>
    <t>Обслуживание государственного внутреннего и муниципального долга</t>
  </si>
  <si>
    <t>III. ДЕФИЦИТ (-), ПРОФИЦИТ (+)</t>
  </si>
  <si>
    <t>11500000</t>
  </si>
  <si>
    <t>АДМИНИСТРАТИВНЫЕ ПЛАТЕЖИ И СБОРЫ</t>
  </si>
  <si>
    <t>Иные источники внутреннего финансирования дефицитов бюджетов</t>
  </si>
  <si>
    <t>(рублей)</t>
  </si>
  <si>
    <t>10300000</t>
  </si>
  <si>
    <t>НАЛОГИ НА ТОВАРЫ (РАБОТЫ, УСЛУГИ), РЕАЛИЗУЕМЫЕ НА ТЕРРИТОРИИ РОССИЙСКОЙ ФЕДЕРАЦИИ</t>
  </si>
  <si>
    <t>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</si>
  <si>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</si>
  <si>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 xml:space="preserve">Размещение государственных (муниципальных) ценных бумаг, номинальная стоимость которых указана в валюте Российской Федерации </t>
  </si>
  <si>
    <t>01 01 00 00 00 0000 700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</si>
  <si>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</si>
  <si>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</si>
  <si>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</si>
  <si>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</si>
  <si>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01 01 00 00 00 0000 800</t>
  </si>
  <si>
    <t>Бюджетные кредиты от других бюджетов бюджетной системы Российской Федерации</t>
  </si>
  <si>
    <t>01 03 00 00 00 0000 000</t>
  </si>
  <si>
    <t>-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</si>
  <si>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</si>
  <si>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Физическая культура</t>
  </si>
  <si>
    <t>ДОХОДЫ ОТ ОКАЗАНИЯ ПЛАТНЫХ УСЛУГ (РАБОТ) И КОМПЕНСАЦИИ ЗАТРАТ ГОСУДАРСТВА</t>
  </si>
  <si>
    <t>IV. ИСТОЧНИКИ ФИНАНСИРОВАНИЯ ДЕФИЦИТА</t>
  </si>
  <si>
    <t>ВСЕГО ИСТОЧНИКОВ ФИНАНСИРОВАНИЯ ДЕФИЦИТА</t>
  </si>
  <si>
    <t>Код классификации</t>
  </si>
  <si>
    <t>Исполнение на 01.10.2016</t>
  </si>
  <si>
    <t>Уточненный план 
на 2016 год 
(в ред. от 20.07.2016)</t>
  </si>
  <si>
    <t xml:space="preserve">Ожидаемое исполнение </t>
  </si>
  <si>
    <t>Ожидаемое исполнение  в процентах</t>
  </si>
  <si>
    <t>0105</t>
  </si>
  <si>
    <t>Судебная система</t>
  </si>
  <si>
    <t>0405</t>
  </si>
  <si>
    <t>Сельское хозяйство и рыболовство</t>
  </si>
  <si>
    <t>0407</t>
  </si>
  <si>
    <t>Лесное хозяйство</t>
  </si>
  <si>
    <t>0705</t>
  </si>
  <si>
    <t>Профессиональная подготовка, переподготовка и повышение квалификации</t>
  </si>
  <si>
    <t>Оценка ожидаемого исполнения бюджета города Омска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</si>
</sst>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#,##0.0"/>
    <numFmt numFmtId="166" formatCode="#,##0.0_ ;[Red]\-#,##0.0\ "/>
    <numFmt numFmtId="167" formatCode="#,##0.00_ ;[Red]\-#,##0.00\ "/>
    <numFmt numFmtId="168" formatCode="#,##0.00;[Red]\-#,##0.00;0.00"/>
  </numFmts>
  <fonts count="16" x14ac:knownFonts="1">
    <font>
      <sz val="10"/>
      <name val="Arial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Arial"/>
      <family val="2"/>
      <charset val="204"/>
    </font>
    <font>
      <sz val="1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3" fillId="0" borderId="0"/>
    <xf numFmtId="0" fontId="14" fillId="0" borderId="0"/>
  </cellStyleXfs>
  <cellXfs count="60">
    <xf numFmtId="0" fontId="0" fillId="0" borderId="0" xfId="0"/>
    <xf numFmtId="0" fontId="3" fillId="0" borderId="0" xfId="0" applyFont="1" applyFill="1"/>
    <xf numFmtId="0" fontId="4" fillId="0" borderId="0" xfId="1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1" applyFont="1" applyFill="1" applyBorder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/>
    <xf numFmtId="0" fontId="3" fillId="0" borderId="0" xfId="0" applyFont="1"/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9" fillId="0" borderId="0" xfId="0" applyFont="1" applyFill="1"/>
    <xf numFmtId="166" fontId="3" fillId="0" borderId="1" xfId="0" applyNumberFormat="1" applyFont="1" applyFill="1" applyBorder="1" applyAlignment="1">
      <alignment horizontal="right" vertical="center"/>
    </xf>
    <xf numFmtId="167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2" applyNumberFormat="1" applyFont="1" applyFill="1" applyBorder="1" applyAlignment="1">
      <alignment horizontal="right" vertical="center" wrapText="1"/>
    </xf>
    <xf numFmtId="4" fontId="8" fillId="0" borderId="1" xfId="2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/>
    </xf>
    <xf numFmtId="0" fontId="10" fillId="0" borderId="0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167" fontId="3" fillId="0" borderId="0" xfId="0" applyNumberFormat="1" applyFont="1" applyFill="1"/>
    <xf numFmtId="168" fontId="3" fillId="0" borderId="2" xfId="4" applyNumberFormat="1" applyFont="1" applyFill="1" applyBorder="1" applyAlignment="1" applyProtection="1">
      <alignment horizontal="right" vertical="center"/>
      <protection hidden="1"/>
    </xf>
    <xf numFmtId="168" fontId="3" fillId="0" borderId="2" xfId="5" applyNumberFormat="1" applyFont="1" applyFill="1" applyBorder="1" applyAlignment="1" applyProtection="1">
      <alignment horizontal="right" vertical="center"/>
      <protection hidden="1"/>
    </xf>
    <xf numFmtId="167" fontId="3" fillId="2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0" fontId="15" fillId="0" borderId="0" xfId="0" applyFont="1"/>
    <xf numFmtId="4" fontId="3" fillId="2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top" wrapText="1"/>
      <protection locked="0"/>
    </xf>
    <xf numFmtId="0" fontId="6" fillId="0" borderId="3" xfId="1" applyFont="1" applyFill="1" applyBorder="1" applyAlignment="1" applyProtection="1">
      <alignment horizontal="center" vertical="top" wrapText="1"/>
      <protection locked="0"/>
    </xf>
    <xf numFmtId="0" fontId="6" fillId="0" borderId="4" xfId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</cellXfs>
  <cellStyles count="6">
    <cellStyle name="Обычный" xfId="0" builtinId="0"/>
    <cellStyle name="Обычный 2" xfId="4"/>
    <cellStyle name="Обычный 2 2" xfId="5"/>
    <cellStyle name="Обычный 3" xfId="3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9F6F209-3B6C-406E-BA60-D6ABA8686058}" diskRevisions="1" revisionId="408" version="20">
  <header guid="{05F6605F-EE20-41B0-896F-A951791F550B}" dateTime="2016-10-04T11:04:07" maxSheetId="2" userName="Оксана Н. Зубова" r:id="rId1">
    <sheetIdMap count="1">
      <sheetId val="1"/>
    </sheetIdMap>
  </header>
  <header guid="{A5E3E5B5-4C01-4315-A557-0F795BD1B564}" dateTime="2016-10-04T11:05:28" maxSheetId="2" userName="Оксана Н. Зубова" r:id="rId2" minRId="1">
    <sheetIdMap count="1">
      <sheetId val="1"/>
    </sheetIdMap>
  </header>
  <header guid="{51B92CAD-3DC9-4DDB-9572-73CC56F2E3EC}" dateTime="2016-10-04T11:10:52" maxSheetId="2" userName="Оксана Н. Зубова" r:id="rId3" minRId="2" maxRId="35">
    <sheetIdMap count="1">
      <sheetId val="1"/>
    </sheetIdMap>
  </header>
  <header guid="{871DAEFB-C829-4E4C-8A71-4A1B83DB982F}" dateTime="2016-10-04T11:53:37" maxSheetId="2" userName="Оксана Н. Зубова" r:id="rId4" minRId="37" maxRId="58">
    <sheetIdMap count="1">
      <sheetId val="1"/>
    </sheetIdMap>
  </header>
  <header guid="{4F68DFB5-555E-4BF3-96CC-637B4FA93369}" dateTime="2016-10-04T11:54:52" maxSheetId="2" userName="Оксана Н. Зубова" r:id="rId5" minRId="59">
    <sheetIdMap count="1">
      <sheetId val="1"/>
    </sheetIdMap>
  </header>
  <header guid="{6AD6D988-4132-42B1-8881-D3190CE34175}" dateTime="2016-10-04T12:39:21" maxSheetId="2" userName="Елена В. Галанцева" r:id="rId6" minRId="60">
    <sheetIdMap count="1">
      <sheetId val="1"/>
    </sheetIdMap>
  </header>
  <header guid="{1300259F-D292-42DE-8095-16990CA2460A}" dateTime="2016-10-05T10:01:14" maxSheetId="2" userName="Елена В. Галанцева" r:id="rId7" minRId="62" maxRId="114">
    <sheetIdMap count="1">
      <sheetId val="1"/>
    </sheetIdMap>
  </header>
  <header guid="{4ADE3A74-8F29-4E57-BCB1-276CFFC984B3}" dateTime="2016-10-05T10:34:53" maxSheetId="2" userName="Елена В. Галанцева" r:id="rId8" minRId="116">
    <sheetIdMap count="1">
      <sheetId val="1"/>
    </sheetIdMap>
  </header>
  <header guid="{E867D299-1737-44F9-84DA-80DBAD053629}" dateTime="2016-10-05T10:47:51" maxSheetId="2" userName="Оксана Н. Зубова" r:id="rId9" minRId="117" maxRId="144">
    <sheetIdMap count="1">
      <sheetId val="1"/>
    </sheetIdMap>
  </header>
  <header guid="{93783F73-09BC-449F-ABB7-D8988B0E15B3}" dateTime="2016-10-05T10:56:34" maxSheetId="2" userName="Елена В. Галанцева" r:id="rId10" minRId="145" maxRId="200">
    <sheetIdMap count="1">
      <sheetId val="1"/>
    </sheetIdMap>
  </header>
  <header guid="{AE834664-798D-4E6E-A0B6-8F9435B52530}" dateTime="2016-10-05T11:00:22" maxSheetId="2" userName="Елена В. Галанцева" r:id="rId11" minRId="202" maxRId="204">
    <sheetIdMap count="1">
      <sheetId val="1"/>
    </sheetIdMap>
  </header>
  <header guid="{1A616D46-BE3B-4C94-9C91-9D62E080F52F}" dateTime="2016-10-05T11:16:30" maxSheetId="2" userName="Елена В. Галанцева" r:id="rId12" minRId="206" maxRId="224">
    <sheetIdMap count="1">
      <sheetId val="1"/>
    </sheetIdMap>
  </header>
  <header guid="{E5A35644-EFCE-461D-A07B-DEE83F9E87E2}" dateTime="2016-10-05T14:34:47" maxSheetId="2" userName="Елена В. Галанцева" r:id="rId13" minRId="225" maxRId="251">
    <sheetIdMap count="1">
      <sheetId val="1"/>
    </sheetIdMap>
  </header>
  <header guid="{24DC1018-80CB-4368-89AE-37828DA45ED7}" dateTime="2016-10-05T14:53:30" maxSheetId="2" userName="Оксана Н. Зубова" r:id="rId14" minRId="252" maxRId="266">
    <sheetIdMap count="1">
      <sheetId val="1"/>
    </sheetIdMap>
  </header>
  <header guid="{8BCC0562-3018-477A-B32E-96120704D9F9}" dateTime="2016-10-05T15:52:44" maxSheetId="2" userName="Оксана Н. Зубова" r:id="rId15" minRId="267" maxRId="306">
    <sheetIdMap count="1">
      <sheetId val="1"/>
    </sheetIdMap>
  </header>
  <header guid="{4E24C80A-891D-4236-A825-9626A66FBE37}" dateTime="2016-10-05T15:53:27" maxSheetId="2" userName="Оксана Н. Зубова" r:id="rId16">
    <sheetIdMap count="1">
      <sheetId val="1"/>
    </sheetIdMap>
  </header>
  <header guid="{4F1B5761-E5AE-4EBD-8F5D-D5B345D695CB}" dateTime="2016-10-05T16:08:42" maxSheetId="2" userName="Елена В. Галанцева" r:id="rId17">
    <sheetIdMap count="1">
      <sheetId val="1"/>
    </sheetIdMap>
  </header>
  <header guid="{00FE5D19-0433-4E5D-976B-E435A8F788AA}" dateTime="2016-10-05T16:16:06" maxSheetId="2" userName="Елена В. Галанцева" r:id="rId18">
    <sheetIdMap count="1">
      <sheetId val="1"/>
    </sheetIdMap>
  </header>
  <header guid="{4D13672F-9936-434A-9621-4ECB3F815513}" dateTime="2016-10-05T16:31:52" maxSheetId="2" userName="Оксана Н. Зубова" r:id="rId19">
    <sheetIdMap count="1">
      <sheetId val="1"/>
    </sheetIdMap>
  </header>
  <header guid="{88B8E55A-6D04-4AF8-852F-9E42986335FF}" dateTime="2016-10-05T16:51:39" maxSheetId="2" userName="Оксана Н. Зубова" r:id="rId20" minRId="310">
    <sheetIdMap count="1">
      <sheetId val="1"/>
    </sheetIdMap>
  </header>
  <header guid="{09F5F453-0539-4509-A07C-41084304D304}" dateTime="2016-10-05T17:17:50" maxSheetId="2" userName="Оксана Н. Зубова" r:id="rId21" minRId="311" maxRId="322">
    <sheetIdMap count="1">
      <sheetId val="1"/>
    </sheetIdMap>
  </header>
  <header guid="{54FC8B75-3C4B-4E65-9E70-035BDC0F9A78}" dateTime="2016-10-06T10:25:19" maxSheetId="2" userName="Оксана Н. Зубова" r:id="rId22" minRId="323" maxRId="337">
    <sheetIdMap count="1">
      <sheetId val="1"/>
    </sheetIdMap>
  </header>
  <header guid="{0F54C045-97C0-4BE0-B4A9-156A617810AD}" dateTime="2016-10-06T16:18:35" maxSheetId="2" userName="Елена В. Галанцева" r:id="rId23" minRId="339" maxRId="348">
    <sheetIdMap count="1">
      <sheetId val="1"/>
    </sheetIdMap>
  </header>
  <header guid="{7BEC1F72-4A46-443B-B096-4595B2A466C8}" dateTime="2016-10-06T16:22:09" maxSheetId="2" userName="Елена В. Галанцева" r:id="rId24">
    <sheetIdMap count="1">
      <sheetId val="1"/>
    </sheetIdMap>
  </header>
  <header guid="{BC2D3153-E145-4BC3-B3BF-ADE47DF6D28C}" dateTime="2016-10-07T15:44:25" maxSheetId="2" userName="Оксана Н. Зубова" r:id="rId25" minRId="351" maxRId="406">
    <sheetIdMap count="1">
      <sheetId val="1"/>
    </sheetIdMap>
  </header>
  <header guid="{29F6F209-3B6C-406E-BA60-D6ABA8686058}" dateTime="2016-10-10T16:49:59" maxSheetId="2" userName="Оксана Н. Зубова" r:id="rId26" minRId="40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" sId="1" odxf="1" dxf="1">
    <nc r="L27">
      <f>I27-G27</f>
    </nc>
    <odxf>
      <numFmt numFmtId="0" formatCode="General"/>
    </odxf>
    <ndxf>
      <numFmt numFmtId="167" formatCode="#,##0.00_ ;[Red]\-#,##0.00\ "/>
    </ndxf>
  </rcc>
  <rcc rId="146" sId="1" odxf="1" dxf="1">
    <nc r="L28">
      <f>I28-G28</f>
    </nc>
    <odxf>
      <numFmt numFmtId="0" formatCode="General"/>
    </odxf>
    <ndxf>
      <numFmt numFmtId="167" formatCode="#,##0.00_ ;[Red]\-#,##0.00\ "/>
    </ndxf>
  </rcc>
  <rcc rId="147" sId="1" odxf="1" dxf="1">
    <nc r="L29">
      <f>I29-G29</f>
    </nc>
    <odxf>
      <numFmt numFmtId="0" formatCode="General"/>
    </odxf>
    <ndxf>
      <numFmt numFmtId="167" formatCode="#,##0.00_ ;[Red]\-#,##0.00\ "/>
    </ndxf>
  </rcc>
  <rcc rId="148" sId="1" odxf="1" dxf="1">
    <nc r="L30">
      <f>I30-G30</f>
    </nc>
    <odxf>
      <numFmt numFmtId="0" formatCode="General"/>
    </odxf>
    <ndxf>
      <numFmt numFmtId="167" formatCode="#,##0.00_ ;[Red]\-#,##0.00\ "/>
    </ndxf>
  </rcc>
  <rcc rId="149" sId="1" odxf="1" dxf="1">
    <nc r="L31">
      <f>I31-G31</f>
    </nc>
    <odxf>
      <numFmt numFmtId="0" formatCode="General"/>
    </odxf>
    <ndxf>
      <numFmt numFmtId="167" formatCode="#,##0.00_ ;[Red]\-#,##0.00\ "/>
    </ndxf>
  </rcc>
  <rcc rId="150" sId="1" odxf="1" dxf="1">
    <nc r="L32">
      <f>I32-G32</f>
    </nc>
    <odxf>
      <numFmt numFmtId="0" formatCode="General"/>
    </odxf>
    <ndxf>
      <numFmt numFmtId="167" formatCode="#,##0.00_ ;[Red]\-#,##0.00\ "/>
    </ndxf>
  </rcc>
  <rcc rId="151" sId="1" odxf="1" dxf="1">
    <nc r="L33">
      <f>I33-G33</f>
    </nc>
    <odxf>
      <numFmt numFmtId="0" formatCode="General"/>
    </odxf>
    <ndxf>
      <numFmt numFmtId="167" formatCode="#,##0.00_ ;[Red]\-#,##0.00\ "/>
    </ndxf>
  </rcc>
  <rcc rId="152" sId="1" odxf="1" dxf="1">
    <nc r="L34">
      <f>I34-G34</f>
    </nc>
    <odxf>
      <numFmt numFmtId="0" formatCode="General"/>
    </odxf>
    <ndxf>
      <numFmt numFmtId="167" formatCode="#,##0.00_ ;[Red]\-#,##0.00\ "/>
    </ndxf>
  </rcc>
  <rcc rId="153" sId="1" odxf="1" dxf="1">
    <nc r="L36">
      <f>I36-G36</f>
    </nc>
    <odxf>
      <numFmt numFmtId="0" formatCode="General"/>
    </odxf>
    <ndxf>
      <numFmt numFmtId="167" formatCode="#,##0.00_ ;[Red]\-#,##0.00\ "/>
    </ndxf>
  </rcc>
  <rcc rId="154" sId="1" odxf="1" dxf="1">
    <nc r="L37">
      <f>I37-G37</f>
    </nc>
    <odxf>
      <numFmt numFmtId="0" formatCode="General"/>
    </odxf>
    <ndxf>
      <numFmt numFmtId="167" formatCode="#,##0.00_ ;[Red]\-#,##0.00\ "/>
    </ndxf>
  </rcc>
  <rcc rId="155" sId="1" odxf="1" dxf="1">
    <nc r="L38">
      <f>I38-G38</f>
    </nc>
    <odxf>
      <numFmt numFmtId="0" formatCode="General"/>
    </odxf>
    <ndxf>
      <numFmt numFmtId="167" formatCode="#,##0.00_ ;[Red]\-#,##0.00\ "/>
    </ndxf>
  </rcc>
  <rcc rId="156" sId="1" odxf="1" dxf="1">
    <nc r="L39">
      <f>I39-G39</f>
    </nc>
    <odxf>
      <numFmt numFmtId="0" formatCode="General"/>
    </odxf>
    <ndxf>
      <numFmt numFmtId="167" formatCode="#,##0.00_ ;[Red]\-#,##0.00\ "/>
    </ndxf>
  </rcc>
  <rcc rId="157" sId="1" odxf="1" dxf="1">
    <nc r="L40">
      <f>I40-G40</f>
    </nc>
    <odxf>
      <numFmt numFmtId="0" formatCode="General"/>
    </odxf>
    <ndxf>
      <numFmt numFmtId="167" formatCode="#,##0.00_ ;[Red]\-#,##0.00\ "/>
    </ndxf>
  </rcc>
  <rcc rId="158" sId="1" odxf="1" dxf="1">
    <nc r="L41">
      <f>I41-G41</f>
    </nc>
    <odxf>
      <numFmt numFmtId="0" formatCode="General"/>
    </odxf>
    <ndxf>
      <numFmt numFmtId="167" formatCode="#,##0.00_ ;[Red]\-#,##0.00\ "/>
    </ndxf>
  </rcc>
  <rcc rId="159" sId="1" odxf="1" dxf="1">
    <nc r="L43">
      <f>I43-G43</f>
    </nc>
    <odxf>
      <numFmt numFmtId="0" formatCode="General"/>
    </odxf>
    <ndxf>
      <numFmt numFmtId="167" formatCode="#,##0.00_ ;[Red]\-#,##0.00\ "/>
    </ndxf>
  </rcc>
  <rcc rId="160" sId="1" odxf="1" dxf="1">
    <nc r="L44">
      <f>I44-G44</f>
    </nc>
    <odxf>
      <numFmt numFmtId="0" formatCode="General"/>
    </odxf>
    <ndxf>
      <numFmt numFmtId="167" formatCode="#,##0.00_ ;[Red]\-#,##0.00\ "/>
    </ndxf>
  </rcc>
  <rcc rId="161" sId="1" odxf="1" dxf="1">
    <nc r="L45">
      <f>I45-G45</f>
    </nc>
    <odxf>
      <numFmt numFmtId="0" formatCode="General"/>
    </odxf>
    <ndxf>
      <numFmt numFmtId="167" formatCode="#,##0.00_ ;[Red]\-#,##0.00\ "/>
    </ndxf>
  </rcc>
  <rcc rId="162" sId="1" odxf="1" dxf="1">
    <nc r="L46">
      <f>I46-G46</f>
    </nc>
    <odxf>
      <numFmt numFmtId="0" formatCode="General"/>
    </odxf>
    <ndxf>
      <numFmt numFmtId="167" formatCode="#,##0.00_ ;[Red]\-#,##0.00\ "/>
    </ndxf>
  </rcc>
  <rcc rId="163" sId="1" odxf="1" dxf="1">
    <nc r="L48">
      <f>I48-G48</f>
    </nc>
    <odxf>
      <numFmt numFmtId="0" formatCode="General"/>
    </odxf>
    <ndxf>
      <numFmt numFmtId="167" formatCode="#,##0.00_ ;[Red]\-#,##0.00\ "/>
    </ndxf>
  </rcc>
  <rcc rId="164" sId="1" odxf="1" dxf="1">
    <nc r="L49">
      <f>I49-G49</f>
    </nc>
    <odxf>
      <numFmt numFmtId="0" formatCode="General"/>
    </odxf>
    <ndxf>
      <numFmt numFmtId="167" formatCode="#,##0.00_ ;[Red]\-#,##0.00\ "/>
    </ndxf>
  </rcc>
  <rcc rId="165" sId="1" odxf="1" dxf="1">
    <nc r="L50">
      <f>I50-G50</f>
    </nc>
    <odxf>
      <numFmt numFmtId="0" formatCode="General"/>
    </odxf>
    <ndxf>
      <numFmt numFmtId="167" formatCode="#,##0.00_ ;[Red]\-#,##0.00\ "/>
    </ndxf>
  </rcc>
  <rcc rId="166" sId="1" odxf="1" dxf="1">
    <nc r="L51">
      <f>I51-G51</f>
    </nc>
    <odxf>
      <numFmt numFmtId="0" formatCode="General"/>
    </odxf>
    <ndxf>
      <numFmt numFmtId="167" formatCode="#,##0.00_ ;[Red]\-#,##0.00\ "/>
    </ndxf>
  </rcc>
  <rcc rId="167" sId="1" odxf="1" dxf="1">
    <nc r="L52">
      <f>I52-G52</f>
    </nc>
    <odxf>
      <numFmt numFmtId="0" formatCode="General"/>
    </odxf>
    <ndxf>
      <numFmt numFmtId="167" formatCode="#,##0.00_ ;[Red]\-#,##0.00\ "/>
    </ndxf>
  </rcc>
  <rcc rId="168" sId="1" odxf="1" dxf="1">
    <nc r="L54">
      <f>I54-G54</f>
    </nc>
    <odxf>
      <numFmt numFmtId="0" formatCode="General"/>
    </odxf>
    <ndxf>
      <numFmt numFmtId="167" formatCode="#,##0.00_ ;[Red]\-#,##0.00\ "/>
    </ndxf>
  </rcc>
  <rcc rId="169" sId="1" odxf="1" dxf="1">
    <nc r="L55">
      <f>I55-G55</f>
    </nc>
    <odxf>
      <numFmt numFmtId="0" formatCode="General"/>
    </odxf>
    <ndxf>
      <numFmt numFmtId="167" formatCode="#,##0.00_ ;[Red]\-#,##0.00\ "/>
    </ndxf>
  </rcc>
  <rcc rId="170" sId="1" odxf="1" dxf="1">
    <nc r="L57">
      <f>I57-G57</f>
    </nc>
    <odxf>
      <numFmt numFmtId="0" formatCode="General"/>
    </odxf>
    <ndxf>
      <numFmt numFmtId="167" formatCode="#,##0.00_ ;[Red]\-#,##0.00\ "/>
    </ndxf>
  </rcc>
  <rcc rId="171" sId="1" odxf="1" dxf="1">
    <nc r="L58">
      <f>I58-G58</f>
    </nc>
    <odxf>
      <numFmt numFmtId="0" formatCode="General"/>
    </odxf>
    <ndxf>
      <numFmt numFmtId="167" formatCode="#,##0.00_ ;[Red]\-#,##0.00\ "/>
    </ndxf>
  </rcc>
  <rcc rId="172" sId="1" odxf="1" dxf="1">
    <nc r="L59">
      <f>I59-G59</f>
    </nc>
    <odxf>
      <numFmt numFmtId="0" formatCode="General"/>
    </odxf>
    <ndxf>
      <numFmt numFmtId="167" formatCode="#,##0.00_ ;[Red]\-#,##0.00\ "/>
    </ndxf>
  </rcc>
  <rcc rId="173" sId="1" odxf="1" dxf="1">
    <nc r="L60">
      <f>I60-G60</f>
    </nc>
    <odxf>
      <numFmt numFmtId="0" formatCode="General"/>
    </odxf>
    <ndxf>
      <numFmt numFmtId="167" formatCode="#,##0.00_ ;[Red]\-#,##0.00\ "/>
    </ndxf>
  </rcc>
  <rcc rId="174" sId="1" odxf="1" dxf="1">
    <nc r="L62">
      <f>I62-G62</f>
    </nc>
    <odxf>
      <numFmt numFmtId="0" formatCode="General"/>
    </odxf>
    <ndxf>
      <numFmt numFmtId="167" formatCode="#,##0.00_ ;[Red]\-#,##0.00\ "/>
    </ndxf>
  </rcc>
  <rcc rId="175" sId="1" odxf="1" dxf="1">
    <nc r="L63">
      <f>I63-G63</f>
    </nc>
    <odxf>
      <numFmt numFmtId="0" formatCode="General"/>
    </odxf>
    <ndxf>
      <numFmt numFmtId="167" formatCode="#,##0.00_ ;[Red]\-#,##0.00\ "/>
    </ndxf>
  </rcc>
  <rcc rId="176" sId="1" odxf="1" dxf="1">
    <nc r="L64">
      <f>I64-G64</f>
    </nc>
    <odxf>
      <numFmt numFmtId="0" formatCode="General"/>
    </odxf>
    <ndxf>
      <numFmt numFmtId="167" formatCode="#,##0.00_ ;[Red]\-#,##0.00\ "/>
    </ndxf>
  </rcc>
  <rcc rId="177" sId="1" odxf="1" dxf="1">
    <nc r="L66">
      <f>I66-G66</f>
    </nc>
    <odxf>
      <numFmt numFmtId="0" formatCode="General"/>
    </odxf>
    <ndxf>
      <numFmt numFmtId="167" formatCode="#,##0.00_ ;[Red]\-#,##0.00\ "/>
    </ndxf>
  </rcc>
  <rcc rId="178" sId="1" odxf="1" dxf="1">
    <nc r="L68">
      <f>I68-G68</f>
    </nc>
    <odxf>
      <numFmt numFmtId="0" formatCode="General"/>
    </odxf>
    <ndxf>
      <numFmt numFmtId="167" formatCode="#,##0.00_ ;[Red]\-#,##0.00\ "/>
    </ndxf>
  </rcc>
  <rfmt sheetId="1" sqref="L69" start="0" length="0">
    <dxf>
      <numFmt numFmtId="167" formatCode="#,##0.00_ ;[Red]\-#,##0.00\ "/>
    </dxf>
  </rfmt>
  <rcc rId="179" sId="1" odxf="1" dxf="1">
    <nc r="L70">
      <f>I70-G70</f>
    </nc>
    <odxf>
      <numFmt numFmtId="0" formatCode="General"/>
    </odxf>
    <ndxf>
      <numFmt numFmtId="167" formatCode="#,##0.00_ ;[Red]\-#,##0.00\ "/>
    </ndxf>
  </rcc>
  <rcc rId="180" sId="1">
    <oc r="I67">
      <f>I68</f>
    </oc>
    <nc r="I67">
      <f>I68</f>
    </nc>
  </rcc>
  <rcc rId="181" sId="1" odxf="1" dxf="1">
    <nc r="L67">
      <f>L68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2" sId="1">
    <oc r="I65">
      <f>I66</f>
    </oc>
    <nc r="I65">
      <f>I66</f>
    </nc>
  </rcc>
  <rcc rId="183" sId="1" odxf="1" dxf="1">
    <nc r="L65">
      <f>L66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4" sId="1">
    <oc r="I61">
      <f>I62+I63+I64</f>
    </oc>
    <nc r="I61">
      <f>I62+I63+I64</f>
    </nc>
  </rcc>
  <rcc rId="185" sId="1" odxf="1" dxf="1">
    <nc r="L61">
      <f>L62+L63+L64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6" sId="1" odxf="1" dxf="1">
    <nc r="L56">
      <f>L57+L58+L59+L60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7" sId="1">
    <oc r="I56">
      <f>I57+I58+I59+I60</f>
    </oc>
    <nc r="I56">
      <f>I57+I58+I59+I60</f>
    </nc>
  </rcc>
  <rcc rId="188" sId="1">
    <oc r="I53">
      <f>I54+I55</f>
    </oc>
    <nc r="I53">
      <f>I54+I55</f>
    </nc>
  </rcc>
  <rcc rId="189" sId="1" odxf="1" dxf="1">
    <nc r="L53">
      <f>L54+L55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0" sId="1">
    <oc r="I47">
      <f>I48+I49+I50+I51+I52</f>
    </oc>
    <nc r="I47">
      <f>I48+I49+I50+I51+I52</f>
    </nc>
  </rcc>
  <rcc rId="191" sId="1" odxf="1" dxf="1">
    <nc r="L47">
      <f>L48+L49+L50+L51+L52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2" sId="1">
    <oc r="I42">
      <f>I43+I44+I45+I46</f>
    </oc>
    <nc r="I42">
      <f>I43+I44+I45+I46</f>
    </nc>
  </rcc>
  <rcc rId="193" sId="1" odxf="1" dxf="1">
    <nc r="L42">
      <f>L43+L44+L45+L46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4" sId="1">
    <oc r="I35">
      <f>I36+I37+I38+I39+I40+I41</f>
    </oc>
    <nc r="I35">
      <f>I36+I37+I38+I39+I40+I41</f>
    </nc>
  </rcc>
  <rcc rId="195" sId="1" odxf="1" dxf="1">
    <nc r="L35">
      <f>L36+L37+L38+L39+L40+L41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6" sId="1">
    <oc r="I26">
      <f>I27+I28+I29+I31+I32+I33+I34</f>
    </oc>
    <nc r="I26">
      <f>I27+I28+I29+I31+I32+I33+I34</f>
    </nc>
  </rcc>
  <rcc rId="197" sId="1" odxf="1" dxf="1">
    <nc r="L26">
      <f>L27+L28+L29+L31+L32+L33+L34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9:XFD69" start="0" length="2147483647">
    <dxf>
      <font>
        <b/>
      </font>
    </dxf>
  </rfmt>
  <rcc rId="198" sId="1" odxf="1" dxf="1">
    <nc r="L69">
      <f>L26+L35+L42+L47+L53+L56+L61+L65+L67</f>
    </nc>
    <ndxf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" sId="1" odxf="1" dxf="1">
    <nc r="M6">
      <f>L6*1.1</f>
    </nc>
    <ndxf>
      <numFmt numFmtId="167" formatCode="#,##0.00_ ;[Red]\-#,##0.00\ "/>
    </ndxf>
  </rcc>
  <rcc rId="200" sId="1">
    <nc r="N6" t="inlineStr">
      <is>
        <t>снять в расходах</t>
      </is>
    </nc>
  </rcc>
  <rcv guid="{BAD50A54-4AEB-42CA-A5E4-1F667DC224EA}" action="delete"/>
  <rdn rId="0" localSheetId="1" customView="1" name="Z_BAD50A54_4AEB_42CA_A5E4_1F667DC224EA_.wvu.PrintTitles" hidden="1" oldHidden="1">
    <formula>'на 01.10.2016'!$4:$4</formula>
    <oldFormula>'на 01.10.2016'!$4:$4</oldFormula>
  </rdn>
  <rcv guid="{BAD50A54-4AEB-42CA-A5E4-1F667DC224E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" sId="1">
    <nc r="M7" t="inlineStr">
      <is>
        <t>ком услуги</t>
      </is>
    </nc>
  </rcc>
  <rfmt sheetId="1" sqref="N7" start="0" length="0">
    <dxf>
      <numFmt numFmtId="167" formatCode="#,##0.00_ ;[Red]\-#,##0.00\ "/>
    </dxf>
  </rfmt>
  <rfmt sheetId="1" sqref="N8" start="0" length="0">
    <dxf>
      <numFmt numFmtId="167" formatCode="#,##0.00_ ;[Red]\-#,##0.00\ "/>
    </dxf>
  </rfmt>
  <rfmt sheetId="1" sqref="N9" start="0" length="0">
    <dxf>
      <numFmt numFmtId="167" formatCode="#,##0.00_ ;[Red]\-#,##0.00\ "/>
    </dxf>
  </rfmt>
  <rfmt sheetId="1" sqref="N10" start="0" length="0">
    <dxf>
      <numFmt numFmtId="167" formatCode="#,##0.00_ ;[Red]\-#,##0.00\ "/>
    </dxf>
  </rfmt>
  <rfmt sheetId="1" sqref="N11" start="0" length="0">
    <dxf>
      <numFmt numFmtId="167" formatCode="#,##0.00_ ;[Red]\-#,##0.00\ "/>
    </dxf>
  </rfmt>
  <rfmt sheetId="1" sqref="N12" start="0" length="0">
    <dxf>
      <numFmt numFmtId="167" formatCode="#,##0.00_ ;[Red]\-#,##0.00\ "/>
    </dxf>
  </rfmt>
  <rfmt sheetId="1" sqref="N13" start="0" length="0">
    <dxf>
      <numFmt numFmtId="167" formatCode="#,##0.00_ ;[Red]\-#,##0.00\ "/>
    </dxf>
  </rfmt>
  <rfmt sheetId="1" sqref="N14" start="0" length="0">
    <dxf>
      <numFmt numFmtId="167" formatCode="#,##0.00_ ;[Red]\-#,##0.00\ "/>
    </dxf>
  </rfmt>
  <rfmt sheetId="1" sqref="N15" start="0" length="0">
    <dxf>
      <numFmt numFmtId="167" formatCode="#,##0.00_ ;[Red]\-#,##0.00\ "/>
    </dxf>
  </rfmt>
  <rfmt sheetId="1" sqref="N16" start="0" length="0">
    <dxf>
      <numFmt numFmtId="167" formatCode="#,##0.00_ ;[Red]\-#,##0.00\ "/>
    </dxf>
  </rfmt>
  <rfmt sheetId="1" sqref="M7:M15">
    <dxf>
      <alignment horizontal="right" readingOrder="0"/>
    </dxf>
  </rfmt>
  <rcc rId="203" sId="1" odxf="1" dxf="1">
    <nc r="O6">
      <f>M6-N7-N8-N9-N10-N11-N12-N13-N14-N15</f>
    </nc>
    <odxf>
      <numFmt numFmtId="0" formatCode="General"/>
    </odxf>
    <ndxf>
      <numFmt numFmtId="167" formatCode="#,##0.00_ ;[Red]\-#,##0.00\ "/>
    </ndxf>
  </rcc>
  <rcc rId="204" sId="1" numFmtId="4">
    <nc r="N7">
      <v>-133957673.19</v>
    </nc>
  </rcc>
  <rcv guid="{BAD50A54-4AEB-42CA-A5E4-1F667DC224EA}" action="delete"/>
  <rdn rId="0" localSheetId="1" customView="1" name="Z_BAD50A54_4AEB_42CA_A5E4_1F667DC224EA_.wvu.PrintTitles" hidden="1" oldHidden="1">
    <formula>'на 01.10.2016'!$4:$4</formula>
    <oldFormula>'на 01.10.2016'!$4:$4</oldFormula>
  </rdn>
  <rcv guid="{BAD50A54-4AEB-42CA-A5E4-1F667DC224EA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" sId="1">
    <oc r="I33">
      <f>G33</f>
    </oc>
    <nc r="I33">
      <f>796253.04+439482.74</f>
    </nc>
  </rcc>
  <rcc rId="207" sId="1" numFmtId="4">
    <nc r="N8">
      <v>-18764264.219999999</v>
    </nc>
  </rcc>
  <rcc rId="208" sId="1">
    <nc r="M8" t="inlineStr">
      <is>
        <t>Резервный фонд</t>
      </is>
    </nc>
  </rcc>
  <rcc rId="209" sId="1">
    <oc r="M7" t="inlineStr">
      <is>
        <t>ком услуги</t>
      </is>
    </oc>
    <nc r="M7" t="inlineStr">
      <is>
        <t>Коммунальные услуги</t>
      </is>
    </nc>
  </rcc>
  <rfmt sheetId="1" sqref="F97" start="0" length="0">
    <dxf>
      <numFmt numFmtId="167" formatCode="#,##0.00_ ;[Red]\-#,##0.00\ "/>
    </dxf>
  </rfmt>
  <rcc rId="210" sId="1" odxf="1" dxf="1">
    <nc r="F98" t="inlineStr">
      <is>
        <t>Коммунальные услуги</t>
      </is>
    </nc>
    <odxf>
      <alignment horizontal="general" vertical="bottom" readingOrder="0"/>
    </odxf>
    <ndxf>
      <alignment horizontal="right" vertical="top" readingOrder="0"/>
    </ndxf>
  </rcc>
  <rcc rId="211" sId="1" odxf="1" dxf="1" numFmtId="4">
    <nc r="G98">
      <v>-133957673.19</v>
    </nc>
    <odxf>
      <numFmt numFmtId="0" formatCode="General"/>
    </odxf>
    <ndxf>
      <numFmt numFmtId="167" formatCode="#,##0.00_ ;[Red]\-#,##0.00\ "/>
    </ndxf>
  </rcc>
  <rcc rId="212" sId="1" odxf="1" dxf="1">
    <nc r="F99" t="inlineStr">
      <is>
        <t>Резервный фонд</t>
      </is>
    </nc>
    <odxf>
      <alignment horizontal="general" vertical="bottom" readingOrder="0"/>
    </odxf>
    <ndxf>
      <alignment horizontal="right" vertical="top" readingOrder="0"/>
    </ndxf>
  </rcc>
  <rcc rId="213" sId="1" odxf="1" dxf="1" numFmtId="4">
    <nc r="G99">
      <v>-18764264.219999999</v>
    </nc>
    <odxf>
      <numFmt numFmtId="0" formatCode="General"/>
    </odxf>
    <ndxf>
      <numFmt numFmtId="167" formatCode="#,##0.00_ ;[Red]\-#,##0.00\ "/>
    </ndxf>
  </rcc>
  <rcc rId="214" sId="1">
    <nc r="F97" t="inlineStr">
      <is>
        <t>Необходимо снять в расходах</t>
      </is>
    </nc>
  </rcc>
  <rfmt sheetId="1" sqref="F97">
    <dxf>
      <alignment horizontal="right" readingOrder="0"/>
    </dxf>
  </rfmt>
  <rcc rId="215" sId="1" odxf="1" dxf="1">
    <nc r="G97">
      <f>L6*1.1</f>
    </nc>
    <ndxf>
      <font>
        <b/>
        <sz val="12"/>
        <name val="Times New Roman"/>
        <scheme val="none"/>
      </font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97" start="0" length="2147483647">
    <dxf>
      <font>
        <b/>
      </font>
    </dxf>
  </rfmt>
  <rrc rId="216" sId="1" ref="A87:XFD87" action="deleteRow">
    <rfmt sheetId="1" xfDxf="1" sqref="A87:XFD87" start="0" length="0"/>
  </rrc>
  <rrc rId="217" sId="1" ref="A87:XFD87" action="deleteRow">
    <rfmt sheetId="1" xfDxf="1" sqref="A87:XFD87" start="0" length="0"/>
  </rrc>
  <rrc rId="218" sId="1" ref="A87:XFD87" action="deleteRow">
    <rfmt sheetId="1" xfDxf="1" sqref="A87:XFD87" start="0" length="0"/>
  </rrc>
  <rrc rId="219" sId="1" ref="A87:XFD87" action="deleteRow">
    <rfmt sheetId="1" xfDxf="1" sqref="A87:XFD87" start="0" length="0"/>
  </rrc>
  <rrc rId="220" sId="1" ref="A87:XFD87" action="deleteRow">
    <rfmt sheetId="1" xfDxf="1" sqref="A87:XFD87" start="0" length="0"/>
  </rrc>
  <rrc rId="221" sId="1" ref="A87:XFD87" action="deleteRow">
    <rfmt sheetId="1" xfDxf="1" sqref="A87:XFD87" start="0" length="0"/>
  </rrc>
  <rrc rId="222" sId="1" ref="A87:XFD87" action="deleteRow">
    <rfmt sheetId="1" xfDxf="1" sqref="A87:XFD87" start="0" length="0"/>
  </rrc>
  <rrc rId="223" sId="1" ref="A87:XFD87" action="deleteRow">
    <rfmt sheetId="1" xfDxf="1" sqref="A87:XFD87" start="0" length="0"/>
  </rrc>
  <rrc rId="224" sId="1" ref="A87:XFD87" action="deleteRow">
    <rfmt sheetId="1" xfDxf="1" sqref="A87:XFD87" start="0" length="0"/>
  </rrc>
  <rfmt sheetId="1" sqref="F88:F97" start="0" length="0">
    <dxf>
      <border>
        <left style="thin">
          <color indexed="64"/>
        </left>
      </border>
    </dxf>
  </rfmt>
  <rfmt sheetId="1" sqref="F88:G88" start="0" length="0">
    <dxf>
      <border>
        <top style="thin">
          <color indexed="64"/>
        </top>
      </border>
    </dxf>
  </rfmt>
  <rfmt sheetId="1" sqref="G88:G97" start="0" length="0">
    <dxf>
      <border>
        <right style="thin">
          <color indexed="64"/>
        </right>
      </border>
    </dxf>
  </rfmt>
  <rfmt sheetId="1" sqref="F97:G97" start="0" length="0">
    <dxf>
      <border>
        <bottom style="thin">
          <color indexed="64"/>
        </bottom>
      </border>
    </dxf>
  </rfmt>
  <rfmt sheetId="1" sqref="F88:G9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5" sId="1">
    <oc r="M6">
      <f>L6*1.1</f>
    </oc>
    <nc r="M6"/>
  </rcc>
  <rcc rId="226" sId="1">
    <oc r="N6" t="inlineStr">
      <is>
        <t>снять в расходах</t>
      </is>
    </oc>
    <nc r="N6"/>
  </rcc>
  <rcc rId="227" sId="1">
    <oc r="M7" t="inlineStr">
      <is>
        <t>Коммунальные услуги</t>
      </is>
    </oc>
    <nc r="M7"/>
  </rcc>
  <rcc rId="228" sId="1" numFmtId="4">
    <oc r="N7">
      <v>-133957673.19</v>
    </oc>
    <nc r="N7"/>
  </rcc>
  <rcc rId="229" sId="1">
    <oc r="M8" t="inlineStr">
      <is>
        <t>Резервный фонд</t>
      </is>
    </oc>
    <nc r="M8"/>
  </rcc>
  <rcc rId="230" sId="1" numFmtId="4">
    <oc r="N8">
      <v>-18764264.219999999</v>
    </oc>
    <nc r="N8"/>
  </rcc>
  <rfmt sheetId="1" sqref="F91:F97">
    <dxf>
      <alignment horizontal="right" readingOrder="0"/>
    </dxf>
  </rfmt>
  <rfmt sheetId="1" sqref="G91" start="0" length="0">
    <dxf>
      <numFmt numFmtId="167" formatCode="#,##0.00_ ;[Red]\-#,##0.00\ "/>
    </dxf>
  </rfmt>
  <rfmt sheetId="1" sqref="G92" start="0" length="0">
    <dxf>
      <numFmt numFmtId="167" formatCode="#,##0.00_ ;[Red]\-#,##0.00\ "/>
    </dxf>
  </rfmt>
  <rfmt sheetId="1" sqref="G93" start="0" length="0">
    <dxf>
      <numFmt numFmtId="167" formatCode="#,##0.00_ ;[Red]\-#,##0.00\ "/>
    </dxf>
  </rfmt>
  <rfmt sheetId="1" sqref="G94" start="0" length="0">
    <dxf>
      <numFmt numFmtId="167" formatCode="#,##0.00_ ;[Red]\-#,##0.00\ "/>
    </dxf>
  </rfmt>
  <rfmt sheetId="1" sqref="G95" start="0" length="0">
    <dxf>
      <numFmt numFmtId="167" formatCode="#,##0.00_ ;[Red]\-#,##0.00\ "/>
    </dxf>
  </rfmt>
  <rfmt sheetId="1" sqref="G96" start="0" length="0">
    <dxf>
      <numFmt numFmtId="167" formatCode="#,##0.00_ ;[Red]\-#,##0.00\ "/>
    </dxf>
  </rfmt>
  <rfmt sheetId="1" sqref="G97" start="0" length="0">
    <dxf>
      <numFmt numFmtId="167" formatCode="#,##0.00_ ;[Red]\-#,##0.00\ "/>
    </dxf>
  </rfmt>
  <rcc rId="231" sId="1">
    <nc r="F97" t="inlineStr">
      <is>
        <t>Остаток</t>
      </is>
    </nc>
  </rcc>
  <rfmt sheetId="1" sqref="A97:XFD97" start="0" length="2147483647">
    <dxf>
      <font>
        <i/>
      </font>
    </dxf>
  </rfmt>
  <rcc rId="232" sId="1">
    <nc r="F92" t="inlineStr">
      <is>
        <t>Приобретение продуктов питания</t>
      </is>
    </nc>
  </rcc>
  <rcc rId="233" sId="1">
    <nc r="G92">
      <f>-(74282900-37750500/9*12)</f>
    </nc>
  </rcc>
  <rrc rId="234" sId="1" ref="A96:XFD96" action="insertRow"/>
  <rrc rId="235" sId="1" ref="A96:XFD96" action="insertRow"/>
  <rrc rId="236" sId="1" ref="A96:XFD98" action="insertRow"/>
  <rcc rId="237" sId="1">
    <nc r="G102">
      <f>G88-G89-G90-G91-G92-G93-G94-G95-G96-G97-G98-G99-G100-G101</f>
    </nc>
  </rcc>
  <rcc rId="238" sId="1">
    <nc r="F91" t="inlineStr">
      <is>
        <t>Резерв на судебные решения ДФиК</t>
      </is>
    </nc>
  </rcc>
  <rcc rId="239" sId="1" numFmtId="4">
    <nc r="G91">
      <v>-53000000</v>
    </nc>
  </rcc>
  <rcc rId="240" sId="1">
    <nc r="F93" t="inlineStr">
      <is>
        <t>Сезонная подготовка и тек.ремонтМКД</t>
      </is>
    </nc>
  </rcc>
  <rcc rId="241" sId="1" numFmtId="4">
    <nc r="G93">
      <v>-1000000</v>
    </nc>
  </rcc>
  <rcc rId="242" sId="1">
    <nc r="F94" t="inlineStr">
      <is>
        <t>Землеустройство</t>
      </is>
    </nc>
  </rcc>
  <rcc rId="243" sId="1" numFmtId="4">
    <nc r="G94">
      <f>-(8501100-1467800/9*12)</f>
    </nc>
  </rcc>
  <rcc rId="244" sId="1">
    <nc r="F95" t="inlineStr">
      <is>
        <t>Оценка и распоряжение имуществом</t>
      </is>
    </nc>
  </rcc>
  <rcc rId="245" sId="1">
    <nc r="G95">
      <f>-(23392600-5996800/9*12)</f>
    </nc>
  </rcc>
  <rcc rId="246" sId="1">
    <nc r="F96" t="inlineStr">
      <is>
        <t>Генплан</t>
      </is>
    </nc>
  </rcc>
  <rcc rId="247" sId="1">
    <nc r="G96">
      <f>-(31487700-12726700/9*12)</f>
    </nc>
  </rcc>
  <rcc rId="248" sId="1">
    <nc r="F97" t="inlineStr">
      <is>
        <t>Обеспечение жильем молодых семей</t>
      </is>
    </nc>
  </rcc>
  <rcc rId="249" sId="1" numFmtId="4">
    <nc r="G97">
      <v>-2235235.83</v>
    </nc>
  </rcc>
  <rcc rId="250" sId="1">
    <nc r="F98" t="inlineStr">
      <is>
        <t>Приобретение оборудования</t>
      </is>
    </nc>
  </rcc>
  <rcc rId="251" sId="1" numFmtId="4">
    <nc r="G98">
      <v>-12282624.890000001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" sId="1">
    <oc r="I28">
      <f>G28</f>
    </oc>
    <nc r="I28">
      <f>G28-381502.54</f>
    </nc>
  </rcc>
  <rcc rId="253" sId="1">
    <oc r="I29">
      <f>G29</f>
    </oc>
    <nc r="I29">
      <f>G29-2421978.03</f>
    </nc>
  </rcc>
  <rcc rId="254" sId="1">
    <oc r="I34">
      <f>G34</f>
    </oc>
    <nc r="I34">
      <f>G34-4389930.01</f>
    </nc>
  </rcc>
  <rcc rId="255" sId="1">
    <oc r="I40">
      <f>G40</f>
    </oc>
    <nc r="I40">
      <f>G40-1645918.23</f>
    </nc>
  </rcc>
  <rcc rId="256" sId="1">
    <oc r="I45">
      <f>G45</f>
    </oc>
    <nc r="I45">
      <f>G45-1298742.85</f>
    </nc>
  </rcc>
  <rcc rId="257" sId="1">
    <oc r="I48">
      <f>G48</f>
    </oc>
    <nc r="I48">
      <f>G48-34248092.44</f>
    </nc>
  </rcc>
  <rcc rId="258" sId="1">
    <oc r="I49">
      <f>G49</f>
    </oc>
    <nc r="I49">
      <f>G49-74498514.03</f>
    </nc>
  </rcc>
  <rcc rId="259" sId="1">
    <oc r="I51">
      <f>G51</f>
    </oc>
    <nc r="I51">
      <f>G51-2170124.88</f>
    </nc>
  </rcc>
  <rcc rId="260" sId="1">
    <oc r="I52">
      <f>G52</f>
    </oc>
    <nc r="I52">
      <f>G52-657650.96</f>
    </nc>
  </rcc>
  <rcc rId="261" sId="1">
    <oc r="I54">
      <f>G54</f>
    </oc>
    <nc r="I54">
      <f>G54-3462694.05</f>
    </nc>
  </rcc>
  <rcc rId="262" sId="1">
    <oc r="I55">
      <f>G55</f>
    </oc>
    <nc r="I55">
      <f>G55-840348.1</f>
    </nc>
  </rcc>
  <rcc rId="263" sId="1">
    <oc r="I60">
      <f>G60</f>
    </oc>
    <nc r="I60">
      <f>G60-213010.41</f>
    </nc>
  </rcc>
  <rcc rId="264" sId="1">
    <oc r="I62">
      <f>G62</f>
    </oc>
    <nc r="I62">
      <f>G62-6249356.59</f>
    </nc>
  </rcc>
  <rcc rId="265" sId="1">
    <oc r="I64">
      <f>G64</f>
    </oc>
    <nc r="I64">
      <f>G64-137260.74</f>
    </nc>
  </rcc>
  <rcc rId="266" sId="1">
    <oc r="I63">
      <f>G63</f>
    </oc>
    <nc r="I63">
      <f>G63-1342549.33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" sId="1">
    <nc r="M52" t="inlineStr">
      <is>
        <t>коммуслуги</t>
      </is>
    </nc>
  </rcc>
  <rcc rId="268" sId="1">
    <nc r="M63" t="inlineStr">
      <is>
        <t>коммуслуги</t>
      </is>
    </nc>
  </rcc>
  <rcc rId="269" sId="1">
    <nc r="M64" t="inlineStr">
      <is>
        <t>коммуслуги</t>
      </is>
    </nc>
  </rcc>
  <rcc rId="270" sId="1">
    <oc r="I28">
      <f>G28-381502.54</f>
    </oc>
    <nc r="I28">
      <f>G28-381502.54-233224.62</f>
    </nc>
  </rcc>
  <rcc rId="271" sId="1" odxf="1" dxf="1">
    <nc r="M28" t="inlineStr">
      <is>
        <t>коммуслуги - 381502,54;
оборудование - 233224,62</t>
      </is>
    </nc>
    <ndxf>
      <alignment vertical="top" wrapText="1" readingOrder="0"/>
    </ndxf>
  </rcc>
  <rcc rId="272" sId="1" odxf="1" dxf="1">
    <nc r="M29" t="inlineStr">
      <is>
        <t>коммуслуги - 2421978,03;
оборудование - 164232,20</t>
      </is>
    </nc>
    <ndxf>
      <alignment vertical="top" wrapText="1" readingOrder="0"/>
    </ndxf>
  </rcc>
  <rcc rId="273" sId="1">
    <oc r="I31">
      <f>G31</f>
    </oc>
    <nc r="I31">
      <f>G31-331690.61</f>
    </nc>
  </rcc>
  <rcc rId="274" sId="1">
    <nc r="M31" t="inlineStr">
      <is>
        <t>оборудование</t>
      </is>
    </nc>
  </rcc>
  <rfmt sheetId="1" sqref="M34" start="0" length="0">
    <dxf>
      <alignment vertical="top" wrapText="1" readingOrder="0"/>
    </dxf>
  </rfmt>
  <rcc rId="275" sId="1">
    <oc r="I40">
      <f>G40-1645918.23</f>
    </oc>
    <nc r="I40">
      <f>G40-1645918.23-4809031.22</f>
    </nc>
  </rcc>
  <rcc rId="276" sId="1" odxf="1" dxf="1">
    <nc r="M40" t="inlineStr">
      <is>
        <t>коммуслуги - 1645918,23;
оборудование - 4809031,22</t>
      </is>
    </nc>
    <ndxf>
      <alignment vertical="top" wrapText="1" readingOrder="0"/>
    </ndxf>
  </rcc>
  <rcc rId="277" sId="1" odxf="1" dxf="1">
    <nc r="M45" t="inlineStr">
      <is>
        <t>коммуслуги - 1298742,85;
оборудование - 173339,81</t>
      </is>
    </nc>
    <ndxf>
      <alignment vertical="top" wrapText="1" readingOrder="0"/>
    </ndxf>
  </rcc>
  <rcc rId="278" sId="1">
    <oc r="I45">
      <f>G45-1298742.85</f>
    </oc>
    <nc r="I45">
      <f>G45-1298742.85-173339.81</f>
    </nc>
  </rcc>
  <rcc rId="279" sId="1">
    <nc r="M46" t="inlineStr">
      <is>
        <t>оборудование</t>
      </is>
    </nc>
  </rcc>
  <rcc rId="280" sId="1">
    <oc r="I46">
      <f>G46</f>
    </oc>
    <nc r="I46">
      <f>G46-5185.08</f>
    </nc>
  </rcc>
  <rfmt sheetId="1" sqref="M48" start="0" length="0">
    <dxf>
      <alignment vertical="top" wrapText="1" readingOrder="0"/>
    </dxf>
  </rfmt>
  <rfmt sheetId="1" sqref="M49" start="0" length="0">
    <dxf>
      <alignment vertical="top" wrapText="1" readingOrder="0"/>
    </dxf>
  </rfmt>
  <rcc rId="281" sId="1">
    <oc r="I51">
      <f>G51-2170124.88</f>
    </oc>
    <nc r="I51">
      <f>G51-2170124.88-8847.39</f>
    </nc>
  </rcc>
  <rcc rId="282" sId="1" odxf="1" dxf="1">
    <nc r="M51" t="inlineStr">
      <is>
        <t>коммуслуги - 2170124,88;
оборудование - 8847,39</t>
      </is>
    </nc>
    <ndxf>
      <alignment vertical="top" wrapText="1" readingOrder="0"/>
    </ndxf>
  </rcc>
  <rcc rId="283" sId="1">
    <oc r="I54">
      <f>G54-3462694.05</f>
    </oc>
    <nc r="I54">
      <f>G54-3462694.05-857664.12</f>
    </nc>
  </rcc>
  <rcc rId="284" sId="1" odxf="1" dxf="1">
    <nc r="M54" t="inlineStr">
      <is>
        <t>коммуслуги - 3462694,05;
оборудование - 857664,12</t>
      </is>
    </nc>
    <ndxf>
      <alignment vertical="top" wrapText="1" readingOrder="0"/>
    </ndxf>
  </rcc>
  <rcc rId="285" sId="1" odxf="1" dxf="1">
    <nc r="M55" t="inlineStr">
      <is>
        <t>коммуслуги - 840348,10;
оборудование - 102637,43</t>
      </is>
    </nc>
    <ndxf>
      <alignment vertical="top" wrapText="1" readingOrder="0"/>
    </ndxf>
  </rcc>
  <rcc rId="286" sId="1">
    <oc r="I55">
      <f>G55-840348.1</f>
    </oc>
    <nc r="I55">
      <f>G55-840348.1-102637.43</f>
    </nc>
  </rcc>
  <rcc rId="287" sId="1" odxf="1" dxf="1">
    <nc r="M60" t="inlineStr">
      <is>
        <t>коммуслуги - 213010,41;
оборудование - 1187,25</t>
      </is>
    </nc>
    <ndxf>
      <alignment vertical="top" wrapText="1" readingOrder="0"/>
    </ndxf>
  </rcc>
  <rcc rId="288" sId="1">
    <oc r="I60">
      <f>G60-213010.41</f>
    </oc>
    <nc r="I60">
      <f>G60-213010.41-1187.25</f>
    </nc>
  </rcc>
  <rcc rId="289" sId="1" odxf="1" dxf="1">
    <nc r="M62" t="inlineStr">
      <is>
        <t>коммуслуги - 6249356,59;
оборудование - 70900,78</t>
      </is>
    </nc>
    <ndxf>
      <alignment vertical="top" wrapText="1" readingOrder="0"/>
    </ndxf>
  </rcc>
  <rcc rId="290" sId="1">
    <oc r="I62">
      <f>G62-6249356.59</f>
    </oc>
    <nc r="I62">
      <f>G62-6249356.59-70900.78</f>
    </nc>
  </rcc>
  <rcc rId="291" sId="1">
    <oc r="I29">
      <f>G29-2421978.03</f>
    </oc>
    <nc r="I29">
      <f>G29-2421978.03-164232.2</f>
    </nc>
  </rcc>
  <rfmt sheetId="1" sqref="G89">
    <dxf>
      <fill>
        <patternFill patternType="solid">
          <bgColor theme="7" tint="0.59999389629810485"/>
        </patternFill>
      </fill>
    </dxf>
  </rfmt>
  <rfmt sheetId="1" sqref="G90">
    <dxf>
      <fill>
        <patternFill patternType="solid">
          <bgColor theme="7" tint="0.59999389629810485"/>
        </patternFill>
      </fill>
    </dxf>
  </rfmt>
  <rfmt sheetId="1" sqref="G91">
    <dxf>
      <fill>
        <patternFill patternType="solid">
          <bgColor theme="7" tint="0.59999389629810485"/>
        </patternFill>
      </fill>
    </dxf>
  </rfmt>
  <rfmt sheetId="1" sqref="G98">
    <dxf>
      <fill>
        <patternFill patternType="solid">
          <bgColor theme="7" tint="0.59999389629810485"/>
        </patternFill>
      </fill>
    </dxf>
  </rfmt>
  <rcc rId="292" sId="1">
    <nc r="M33" t="inlineStr">
      <is>
        <t>остаток резервного фонда</t>
      </is>
    </nc>
  </rcc>
  <rfmt sheetId="1" sqref="G96">
    <dxf>
      <fill>
        <patternFill patternType="solid">
          <bgColor theme="7" tint="0.59999389629810485"/>
        </patternFill>
      </fill>
    </dxf>
  </rfmt>
  <rcc rId="293" sId="1">
    <oc r="F93" t="inlineStr">
      <is>
        <t>Сезонная подготовка и тек.ремонтМКД</t>
      </is>
    </oc>
    <nc r="F93" t="inlineStr">
      <is>
        <t>Сезонная подготовка и тек.ремонт МКД</t>
      </is>
    </nc>
  </rcc>
  <rcc rId="294" sId="1">
    <nc r="H92" t="inlineStr">
      <is>
        <t xml:space="preserve"> 0701 - 70%, 0702 - 30%</t>
      </is>
    </nc>
  </rcc>
  <rcc rId="295" sId="1">
    <oc r="I48">
      <f>G48-34248092.44</f>
    </oc>
    <nc r="I48">
      <f>G48-34248092.44-1293529.63-16764230</f>
    </nc>
  </rcc>
  <rcc rId="296" sId="1">
    <nc r="M48" t="inlineStr">
      <is>
        <t>коммуслуги - 34248092,44;
оборудование - 1293529,63;
продукты питания - 16764230,00</t>
      </is>
    </nc>
  </rcc>
  <rcc rId="297" sId="1">
    <nc r="M49" t="inlineStr">
      <is>
        <t>коммуслуги - 74498514,03;
оборудование - 2330142,38;
продукты питания - 7184670,00</t>
      </is>
    </nc>
  </rcc>
  <rcc rId="298" sId="1">
    <oc r="I49">
      <f>G49-74498514.03</f>
    </oc>
    <nc r="I49">
      <f>G49-74498514.03-2330142.38-7184670</f>
    </nc>
  </rcc>
  <rfmt sheetId="1" sqref="G92">
    <dxf>
      <fill>
        <patternFill patternType="solid">
          <bgColor theme="7" tint="0.59999389629810485"/>
        </patternFill>
      </fill>
    </dxf>
  </rfmt>
  <rfmt sheetId="1" sqref="G93">
    <dxf>
      <fill>
        <patternFill patternType="solid">
          <bgColor theme="7" tint="0.59999389629810485"/>
        </patternFill>
      </fill>
    </dxf>
  </rfmt>
  <rcc rId="299" sId="1">
    <oc r="I43">
      <f>G43</f>
    </oc>
    <nc r="I43">
      <f>G43-1000000</f>
    </nc>
  </rcc>
  <rcc rId="300" sId="1">
    <nc r="M43" t="inlineStr">
      <is>
        <t>текущий ремонт МКД</t>
      </is>
    </nc>
  </rcc>
  <rcc rId="301" sId="1" odxf="1" dxf="1">
    <nc r="M41" t="inlineStr">
      <is>
        <t>генплан - 14518766,67;
землеустройство - 6544033,33</t>
      </is>
    </nc>
    <ndxf>
      <alignment vertical="top" wrapText="1" readingOrder="0"/>
    </ndxf>
  </rcc>
  <rcc rId="302" sId="1">
    <oc r="I41">
      <f>G41</f>
    </oc>
    <nc r="I41">
      <f>G41-14518766.67-6544033.33</f>
    </nc>
  </rcc>
  <rfmt sheetId="1" sqref="G94">
    <dxf>
      <fill>
        <patternFill patternType="solid">
          <bgColor theme="7" tint="0.59999389629810485"/>
        </patternFill>
      </fill>
    </dxf>
  </rfmt>
  <rcc rId="303" sId="1">
    <nc r="M34" t="inlineStr">
      <is>
        <t>коммуслуги - 4389930,01;
оборудование - 1901012,37;
резерв на судеб. реш. - 53000000;
оценка и распор. имуществом - 15396866,67</t>
      </is>
    </nc>
  </rcc>
  <rcc rId="304" sId="1">
    <oc r="I34">
      <f>G34-4389930.01</f>
    </oc>
    <nc r="I34">
      <f>G34-4389930.01-1901012.37-53000000-15396866.67</f>
    </nc>
  </rcc>
  <rfmt sheetId="1" sqref="G95">
    <dxf>
      <fill>
        <patternFill patternType="solid">
          <bgColor theme="7" tint="0.59999389629810485"/>
        </patternFill>
      </fill>
    </dxf>
  </rfmt>
  <rcc rId="305" sId="1">
    <nc r="M58" t="inlineStr">
      <is>
        <t>жилье молодых семей</t>
      </is>
    </nc>
  </rcc>
  <rcc rId="306" sId="1">
    <oc r="I58">
      <f>G58</f>
    </oc>
    <nc r="I58">
      <f>G58-2235235.83</f>
    </nc>
  </rcc>
  <rfmt sheetId="1" sqref="G97">
    <dxf>
      <fill>
        <patternFill patternType="solid">
          <bgColor theme="7" tint="0.59999389629810485"/>
        </patternFill>
      </fill>
    </dxf>
  </rfmt>
  <rfmt sheetId="1" sqref="G89:G98">
    <dxf>
      <fill>
        <patternFill>
          <bgColor theme="0"/>
        </patternFill>
      </fill>
    </dxf>
  </rfmt>
  <rcv guid="{D7592D57-F6A0-42A5-9FA6-0C3DF6E56512}" action="delete"/>
  <rdn rId="0" localSheetId="1" customView="1" name="Z_D7592D57_F6A0_42A5_9FA6_0C3DF6E56512_.wvu.PrintTitles" hidden="1" oldHidden="1">
    <formula>'на 01.10.2016'!$4:$4</formula>
    <oldFormula>'на 01.10.2016'!$4:$4</oldFormula>
  </rdn>
  <rcv guid="{D7592D57-F6A0-42A5-9FA6-0C3DF6E56512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7592D57-F6A0-42A5-9FA6-0C3DF6E56512}" action="delete"/>
  <rdn rId="0" localSheetId="1" customView="1" name="Z_D7592D57_F6A0_42A5_9FA6_0C3DF6E56512_.wvu.PrintTitles" hidden="1" oldHidden="1">
    <formula>'на 01.10.2016'!$4:$4</formula>
    <oldFormula>'на 01.10.2016'!$4:$4</oldFormula>
  </rdn>
  <rcv guid="{D7592D57-F6A0-42A5-9FA6-0C3DF6E56512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AD50A54-4AEB-42CA-A5E4-1F667DC224EA}" action="delete"/>
  <rdn rId="0" localSheetId="1" customView="1" name="Z_BAD50A54_4AEB_42CA_A5E4_1F667DC224EA_.wvu.PrintTitles" hidden="1" oldHidden="1">
    <formula>'на 01.10.2016'!$4:$4</formula>
    <oldFormula>'на 01.10.2016'!$4:$4</oldFormula>
  </rdn>
  <rcv guid="{BAD50A54-4AEB-42CA-A5E4-1F667DC224EA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">
    <dxf>
      <fill>
        <patternFill patternType="solid">
          <bgColor rgb="FFFFFF00"/>
        </patternFill>
      </fill>
    </dxf>
  </rfmt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I81" start="0" length="0">
    <dxf>
      <font>
        <sz val="12"/>
        <color auto="1"/>
        <name val="Times New Roman"/>
        <scheme val="none"/>
      </font>
      <alignment wrapText="0" readingOrder="0"/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1" sheetId="1" oldName="[Ожидаемое исполнение за 2016 год_01.10.2016.xlsx]на 01.10.2015" newName="[Ожидаемое исполнение за 2016 год_01.10.2016.xlsx]на 01.10.2016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" sId="1">
    <oc r="L70">
      <f>I70-G70</f>
    </oc>
    <nc r="L70">
      <f>I70-G70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" sId="1">
    <oc r="I57">
      <f>G57</f>
    </oc>
    <nc r="I57">
      <f>G57-34686.08</f>
    </nc>
  </rcc>
  <rcc rId="312" sId="1">
    <nc r="M57" t="inlineStr">
      <is>
        <t>пенсии</t>
      </is>
    </nc>
  </rcc>
  <rcc rId="313" sId="1" numFmtId="4">
    <nc r="G99">
      <v>-34686.080000000002</v>
    </nc>
  </rcc>
  <rcc rId="314" sId="1">
    <nc r="F99" t="inlineStr">
      <is>
        <t>Пенсии</t>
      </is>
    </nc>
  </rcc>
  <rcc rId="315" sId="1">
    <nc r="F100" t="inlineStr">
      <is>
        <t>Соцподдержка граждан, ранее замещ. отдельные должности в ОМСУ</t>
      </is>
    </nc>
  </rcc>
  <rcc rId="316" sId="1" numFmtId="4">
    <nc r="G100">
      <v>-451913.92</v>
    </nc>
  </rcc>
  <rcc rId="317" sId="1" odxf="1" dxf="1">
    <oc r="M58" t="inlineStr">
      <is>
        <t>жилье молодых семей</t>
      </is>
    </oc>
    <nc r="M58" t="inlineStr">
      <is>
        <t>жилье молодых семей - 2235235,83;
соцподдержка - 451913,92</t>
      </is>
    </nc>
    <odxf>
      <alignment vertical="bottom" wrapText="0" readingOrder="0"/>
    </odxf>
    <ndxf>
      <alignment vertical="top" wrapText="1" readingOrder="0"/>
    </ndxf>
  </rcc>
  <rfmt sheetId="1" sqref="I57">
    <dxf>
      <fill>
        <patternFill>
          <bgColor theme="0"/>
        </patternFill>
      </fill>
    </dxf>
  </rfmt>
  <rcc rId="318" sId="1">
    <oc r="I58">
      <f>G58-2235235.83</f>
    </oc>
    <nc r="I58">
      <f>G58-2235235.83-451913.92</f>
    </nc>
  </rcc>
  <rcc rId="319" sId="1">
    <nc r="F101" t="inlineStr">
      <is>
        <t>Всего снято расходов</t>
      </is>
    </nc>
  </rcc>
  <rcc rId="320" sId="1">
    <nc r="G101">
      <f>SUM(G89:G100)</f>
    </nc>
  </rcc>
  <rcc rId="321" sId="1">
    <oc r="G102">
      <f>G88-G89-G90-G91-G92-G93-G94-G95-G96-G97-G98-G99-G100-G101</f>
    </oc>
    <nc r="G102">
      <f>G88-G89-G90-G91-G92-G93-G94-G95-G96-G97-G98-G99-G100</f>
    </nc>
  </rcc>
  <rfmt sheetId="1" sqref="F101:G101" start="0" length="2147483647">
    <dxf>
      <font>
        <b/>
      </font>
    </dxf>
  </rfmt>
  <rcc rId="322" sId="1">
    <oc r="O6">
      <f>M6-N7-N8-N9-N10-N11-N12-N13-N14-N15</f>
    </oc>
    <nc r="O6"/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" sId="1" numFmtId="4">
    <oc r="G85">
      <v>923695173.84000003</v>
    </oc>
    <nc r="G85">
      <f>G72+G75+G78+G81+G82</f>
    </nc>
  </rcc>
  <rcc rId="324" sId="1" numFmtId="4">
    <oc r="H85">
      <v>661243328.89999998</v>
    </oc>
    <nc r="H85">
      <f>H72+H75+H78+H81+H82</f>
    </nc>
  </rcc>
  <rcc rId="325" sId="1" numFmtId="4">
    <nc r="I72">
      <v>2200000000</v>
    </nc>
  </rcc>
  <rcc rId="326" sId="1" numFmtId="4">
    <nc r="I73">
      <v>2500000000</v>
    </nc>
  </rcc>
  <rcc rId="327" sId="1" numFmtId="4">
    <nc r="I74">
      <v>300000000</v>
    </nc>
  </rcc>
  <rcc rId="328" sId="1">
    <nc r="I75">
      <f>I76-I77</f>
    </nc>
  </rcc>
  <rcc rId="329" sId="1" numFmtId="4">
    <nc r="I76">
      <v>14048219704.940001</v>
    </nc>
  </rcc>
  <rcc rId="330" sId="1" numFmtId="4">
    <nc r="I77">
      <v>15500000000</v>
    </nc>
  </rcc>
  <rcc rId="331" sId="1" numFmtId="4">
    <nc r="I78">
      <v>0</v>
    </nc>
  </rcc>
  <rcc rId="332" sId="1" numFmtId="4">
    <nc r="I79">
      <v>3550891500</v>
    </nc>
  </rcc>
  <rcc rId="333" sId="1" numFmtId="4">
    <nc r="I80">
      <v>3550891500</v>
    </nc>
  </rcc>
  <rcc rId="334" sId="1" numFmtId="4">
    <nc r="I81">
      <v>147097256.63999999</v>
    </nc>
  </rcc>
  <rcc rId="335" sId="1" numFmtId="4">
    <nc r="I82">
      <v>0</v>
    </nc>
  </rcc>
  <rcc rId="336" sId="1" numFmtId="4">
    <nc r="I83">
      <v>0</v>
    </nc>
  </rcc>
  <rcc rId="337" sId="1" numFmtId="4">
    <nc r="I84">
      <v>0</v>
    </nc>
  </rcc>
  <rcv guid="{D7592D57-F6A0-42A5-9FA6-0C3DF6E56512}" action="delete"/>
  <rdn rId="0" localSheetId="1" customView="1" name="Z_D7592D57_F6A0_42A5_9FA6_0C3DF6E56512_.wvu.PrintTitles" hidden="1" oldHidden="1">
    <formula>'на 01.10.2016'!$4:$4</formula>
    <oldFormula>'на 01.10.2016'!$4:$4</oldFormula>
  </rdn>
  <rcv guid="{D7592D57-F6A0-42A5-9FA6-0C3DF6E56512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" sId="1">
    <nc r="F86" t="inlineStr">
      <is>
        <t>Дефицит за минусом остатков</t>
      </is>
    </nc>
  </rcc>
  <rrc rId="340" sId="1" ref="A87:XFD87" action="insertRow"/>
  <rfmt sheetId="1" sqref="G86" start="0" length="0">
    <dxf>
      <numFmt numFmtId="4" formatCode="#,##0.00"/>
    </dxf>
  </rfmt>
  <rcc rId="341" sId="1">
    <nc r="G86">
      <f>G70+G81</f>
    </nc>
  </rcc>
  <rcc rId="342" sId="1" odxf="1" dxf="1">
    <nc r="H86">
      <f>H70+H81</f>
    </nc>
    <odxf>
      <numFmt numFmtId="0" formatCode="General"/>
    </odxf>
    <ndxf>
      <numFmt numFmtId="4" formatCode="#,##0.00"/>
    </ndxf>
  </rcc>
  <rcc rId="343" sId="1" odxf="1" dxf="1">
    <nc r="I86">
      <f>I70+I81</f>
    </nc>
    <odxf>
      <font>
        <sz val="12"/>
        <name val="Times New Roman"/>
        <scheme val="none"/>
      </font>
      <numFmt numFmtId="0" formatCode="General"/>
    </odxf>
    <ndxf>
      <font>
        <sz val="12"/>
        <name val="Times New Roman"/>
        <scheme val="none"/>
      </font>
      <numFmt numFmtId="4" formatCode="#,##0.00"/>
    </ndxf>
  </rcc>
  <rcc rId="344" sId="1" odxf="1" dxf="1">
    <nc r="J86">
      <f>I86/G86*100</f>
    </nc>
    <odxf>
      <numFmt numFmtId="0" formatCode="General"/>
    </odxf>
    <ndxf>
      <numFmt numFmtId="166" formatCode="#,##0.0_ ;[Red]\-#,##0.0\ "/>
    </ndxf>
  </rcc>
  <rcc rId="345" sId="1">
    <nc r="F87" t="inlineStr">
      <is>
        <t>Процент дефицита</t>
      </is>
    </nc>
  </rcc>
  <rcc rId="346" sId="1">
    <nc r="G87">
      <f>G86/G6*100</f>
    </nc>
  </rcc>
  <rfmt sheetId="1" sqref="G87">
    <dxf>
      <numFmt numFmtId="169" formatCode="0.00000000"/>
    </dxf>
  </rfmt>
  <rfmt sheetId="1" sqref="G87">
    <dxf>
      <numFmt numFmtId="170" formatCode="0.0000000"/>
    </dxf>
  </rfmt>
  <rfmt sheetId="1" sqref="G87">
    <dxf>
      <numFmt numFmtId="171" formatCode="0.000000"/>
    </dxf>
  </rfmt>
  <rfmt sheetId="1" sqref="G87">
    <dxf>
      <numFmt numFmtId="172" formatCode="0.00000"/>
    </dxf>
  </rfmt>
  <rfmt sheetId="1" sqref="G87">
    <dxf>
      <numFmt numFmtId="173" formatCode="0.0000"/>
    </dxf>
  </rfmt>
  <rfmt sheetId="1" sqref="G87">
    <dxf>
      <numFmt numFmtId="174" formatCode="0.000"/>
    </dxf>
  </rfmt>
  <rfmt sheetId="1" sqref="G87">
    <dxf>
      <numFmt numFmtId="2" formatCode="0.00"/>
    </dxf>
  </rfmt>
  <rcc rId="347" sId="1" odxf="1" dxf="1">
    <nc r="H87">
      <f>H86/H6*100</f>
    </nc>
    <odxf>
      <numFmt numFmtId="0" formatCode="General"/>
    </odxf>
    <ndxf>
      <numFmt numFmtId="2" formatCode="0.00"/>
    </ndxf>
  </rcc>
  <rcc rId="348" sId="1" odxf="1" dxf="1">
    <nc r="I87">
      <f>I86/I6*100</f>
    </nc>
    <odxf>
      <font>
        <sz val="12"/>
        <name val="Times New Roman"/>
        <scheme val="none"/>
      </font>
      <numFmt numFmtId="0" formatCode="General"/>
    </odxf>
    <ndxf>
      <font>
        <sz val="12"/>
        <name val="Times New Roman"/>
        <scheme val="none"/>
      </font>
      <numFmt numFmtId="2" formatCode="0.00"/>
    </ndxf>
  </rcc>
  <rcv guid="{BAD50A54-4AEB-42CA-A5E4-1F667DC224EA}" action="delete"/>
  <rdn rId="0" localSheetId="1" customView="1" name="Z_BAD50A54_4AEB_42CA_A5E4_1F667DC224EA_.wvu.PrintTitles" hidden="1" oldHidden="1">
    <formula>'на 01.10.2016'!$4:$4</formula>
    <oldFormula>'на 01.10.2016'!$4:$4</oldFormula>
  </rdn>
  <rcv guid="{BAD50A54-4AEB-42CA-A5E4-1F667DC224EA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AD50A54-4AEB-42CA-A5E4-1F667DC224EA}" action="delete"/>
  <rdn rId="0" localSheetId="1" customView="1" name="Z_BAD50A54_4AEB_42CA_A5E4_1F667DC224EA_.wvu.PrintTitles" hidden="1" oldHidden="1">
    <formula>'на 01.10.2016'!$4:$4</formula>
    <oldFormula>'на 01.10.2016'!$4:$4</oldFormula>
  </rdn>
  <rcv guid="{BAD50A54-4AEB-42CA-A5E4-1F667DC224EA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1" sId="1" ref="L1:L1048576" action="deleteCol">
    <undo index="0" exp="ref" v="1" dr="L6" r="G89" sId="1"/>
    <undo index="0" exp="area" ref3D="1" dr="$A$4:$XFD$4" dn="Z_B5297038_1ACD_4FF1_B30C_A44346CA6B66_.wvu.PrintTitles" sId="1"/>
    <undo index="0" exp="area" ref3D="1" dr="$A$4:$XFD$4" dn="Z_3E7433A1_4ED2_47A0_86D1_F6349F7D86FE_.wvu.PrintTitles" sId="1"/>
    <undo index="0" exp="area" ref3D="1" dr="$A$4:$XFD$4" dn="Z_242A7BDB_D50C_4150_A67E_9B7614C4D90A_.wvu.PrintTitles" sId="1"/>
    <undo index="0" exp="area" ref3D="1" dr="$A$4:$XFD$4" dn="Z_FC83A74B_75E2_4EB3_9F77_81625399AA30_.wvu.PrintTitles" sId="1"/>
    <undo index="0" exp="area" ref3D="1" dr="$A$4:$XFD$4" dn="Z_283CAA01_03C4_40A9_9B1C_01996DD75E7A_.wvu.PrintTitles" sId="1"/>
    <undo index="0" exp="area" ref3D="1" dr="$A$4:$XFD$4" dn="Z_4919461B_433E_49D7_8003_3F1268CD0D70_.wvu.PrintTitles" sId="1"/>
    <undo index="0" exp="area" ref3D="1" dr="$A$4:$XFD$4" dn="Z_D7592D57_F6A0_42A5_9FA6_0C3DF6E56512_.wvu.PrintTitles" sId="1"/>
    <undo index="0" exp="area" ref3D="1" dr="$A$4:$XFD$4" dn="Z_5A60C44C_972A_4876_886F_96D9840AFE3C_.wvu.PrintTitles" sId="1"/>
    <undo index="0" exp="area" ref3D="1" dr="$A$4:$XFD$4" dn="Z_BAD50A54_4AEB_42CA_A5E4_1F667DC224EA_.wvu.PrintTitles" sId="1"/>
    <undo index="0" exp="area" ref3D="1" dr="$A$4:$XFD$4" dn="Заголовки_для_печати" sId="1"/>
    <rfmt sheetId="1" xfDxf="1" sqref="L1:L1048576" start="0" length="0">
      <dxf>
        <font>
          <sz val="12"/>
          <name val="Times New Roman"/>
          <scheme val="none"/>
        </font>
      </dxf>
    </rfmt>
    <rfmt sheetId="1" sqref="L3" start="0" length="0">
      <dxf>
        <alignment vertical="center" readingOrder="0"/>
      </dxf>
    </rfmt>
    <rcc rId="0" sId="1" dxf="1">
      <nc r="L4" t="inlineStr">
        <is>
          <t>Откл. от плана</t>
        </is>
      </nc>
      <ndxf>
        <alignment horizontal="center" vertical="center" readingOrder="0"/>
      </ndxf>
    </rcc>
    <rfmt sheetId="1" sqref="L5" start="0" length="0">
      <dxf>
        <alignment horizontal="center" vertical="center" readingOrder="0"/>
      </dxf>
    </rfmt>
    <rcc rId="0" sId="1" dxf="1">
      <nc r="L6">
        <f>I6-G6</f>
      </nc>
      <ndxf>
        <numFmt numFmtId="167" formatCode="#,##0.00_ ;[Red]\-#,##0.00\ "/>
      </ndxf>
    </rcc>
    <rcc rId="0" sId="1" dxf="1">
      <nc r="L7">
        <f>I7-G7</f>
      </nc>
      <ndxf>
        <numFmt numFmtId="167" formatCode="#,##0.00_ ;[Red]\-#,##0.00\ "/>
      </ndxf>
    </rcc>
    <rcc rId="0" sId="1" dxf="1">
      <nc r="L8">
        <f>I8-G8</f>
      </nc>
      <ndxf>
        <numFmt numFmtId="167" formatCode="#,##0.00_ ;[Red]\-#,##0.00\ "/>
      </ndxf>
    </rcc>
    <rcc rId="0" sId="1" dxf="1">
      <nc r="L9">
        <f>I9-G9</f>
      </nc>
      <ndxf>
        <numFmt numFmtId="167" formatCode="#,##0.00_ ;[Red]\-#,##0.00\ "/>
      </ndxf>
    </rcc>
    <rcc rId="0" sId="1" dxf="1">
      <nc r="L10">
        <f>I10-G10</f>
      </nc>
      <ndxf>
        <numFmt numFmtId="167" formatCode="#,##0.00_ ;[Red]\-#,##0.00\ "/>
      </ndxf>
    </rcc>
    <rcc rId="0" sId="1" dxf="1">
      <nc r="L11">
        <f>I11-G11</f>
      </nc>
      <ndxf>
        <numFmt numFmtId="167" formatCode="#,##0.00_ ;[Red]\-#,##0.00\ "/>
      </ndxf>
    </rcc>
    <rcc rId="0" sId="1" dxf="1">
      <nc r="L12">
        <f>I12-G12</f>
      </nc>
      <ndxf>
        <numFmt numFmtId="167" formatCode="#,##0.00_ ;[Red]\-#,##0.00\ "/>
      </ndxf>
    </rcc>
    <rcc rId="0" sId="1" dxf="1">
      <nc r="L13">
        <f>I13-G13</f>
      </nc>
      <ndxf>
        <numFmt numFmtId="167" formatCode="#,##0.00_ ;[Red]\-#,##0.00\ "/>
      </ndxf>
    </rcc>
    <rcc rId="0" sId="1" dxf="1">
      <nc r="L14">
        <f>I14-G14</f>
      </nc>
      <ndxf>
        <numFmt numFmtId="167" formatCode="#,##0.00_ ;[Red]\-#,##0.00\ "/>
      </ndxf>
    </rcc>
    <rcc rId="0" sId="1" dxf="1">
      <nc r="L15">
        <f>I15-G15</f>
      </nc>
      <ndxf>
        <numFmt numFmtId="167" formatCode="#,##0.00_ ;[Red]\-#,##0.00\ "/>
      </ndxf>
    </rcc>
    <rcc rId="0" sId="1" dxf="1">
      <nc r="L16">
        <f>I16-G16</f>
      </nc>
      <ndxf>
        <numFmt numFmtId="167" formatCode="#,##0.00_ ;[Red]\-#,##0.00\ "/>
      </ndxf>
    </rcc>
    <rcc rId="0" sId="1" dxf="1">
      <nc r="L17">
        <f>I17-G17</f>
      </nc>
      <ndxf>
        <numFmt numFmtId="167" formatCode="#,##0.00_ ;[Red]\-#,##0.00\ "/>
      </ndxf>
    </rcc>
    <rcc rId="0" sId="1" dxf="1">
      <nc r="L18">
        <f>I18-G18</f>
      </nc>
      <ndxf>
        <numFmt numFmtId="167" formatCode="#,##0.00_ ;[Red]\-#,##0.00\ "/>
      </ndxf>
    </rcc>
    <rcc rId="0" sId="1" dxf="1">
      <nc r="L19">
        <f>I19-G19</f>
      </nc>
      <ndxf>
        <numFmt numFmtId="167" formatCode="#,##0.00_ ;[Red]\-#,##0.00\ "/>
      </ndxf>
    </rcc>
    <rcc rId="0" sId="1" dxf="1">
      <nc r="L20">
        <f>I20-G20</f>
      </nc>
      <ndxf>
        <numFmt numFmtId="167" formatCode="#,##0.00_ ;[Red]\-#,##0.00\ "/>
      </ndxf>
    </rcc>
    <rcc rId="0" sId="1" dxf="1">
      <nc r="L21">
        <f>I21-G21</f>
      </nc>
      <ndxf>
        <numFmt numFmtId="167" formatCode="#,##0.00_ ;[Red]\-#,##0.00\ "/>
      </ndxf>
    </rcc>
    <rcc rId="0" sId="1" dxf="1">
      <nc r="L22">
        <f>I22-G22</f>
      </nc>
      <ndxf>
        <numFmt numFmtId="167" formatCode="#,##0.00_ ;[Red]\-#,##0.00\ "/>
      </ndxf>
    </rcc>
    <rcc rId="0" sId="1" dxf="1">
      <nc r="L23">
        <f>I23-G23</f>
      </nc>
      <ndxf>
        <numFmt numFmtId="167" formatCode="#,##0.00_ ;[Red]\-#,##0.00\ "/>
      </ndxf>
    </rcc>
    <rcc rId="0" sId="1" dxf="1">
      <nc r="L24">
        <f>I24-G24</f>
      </nc>
      <ndxf>
        <numFmt numFmtId="167" formatCode="#,##0.00_ ;[Red]\-#,##0.00\ "/>
      </ndxf>
    </rcc>
    <rcc rId="0" sId="1" dxf="1">
      <nc r="L26">
        <f>L27+L28+L29+L31+L32+L33+L34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27">
        <f>I27-G27</f>
      </nc>
      <ndxf>
        <numFmt numFmtId="167" formatCode="#,##0.00_ ;[Red]\-#,##0.00\ "/>
      </ndxf>
    </rcc>
    <rcc rId="0" sId="1" dxf="1">
      <nc r="L28">
        <f>I28-G28</f>
      </nc>
      <ndxf>
        <numFmt numFmtId="167" formatCode="#,##0.00_ ;[Red]\-#,##0.00\ "/>
      </ndxf>
    </rcc>
    <rcc rId="0" sId="1" dxf="1">
      <nc r="L29">
        <f>I29-G29</f>
      </nc>
      <ndxf>
        <numFmt numFmtId="167" formatCode="#,##0.00_ ;[Red]\-#,##0.00\ "/>
      </ndxf>
    </rcc>
    <rcc rId="0" sId="1" dxf="1">
      <nc r="L30">
        <f>I30-G30</f>
      </nc>
      <ndxf>
        <numFmt numFmtId="167" formatCode="#,##0.00_ ;[Red]\-#,##0.00\ "/>
      </ndxf>
    </rcc>
    <rcc rId="0" sId="1" dxf="1">
      <nc r="L31">
        <f>I31-G31</f>
      </nc>
      <ndxf>
        <numFmt numFmtId="167" formatCode="#,##0.00_ ;[Red]\-#,##0.00\ "/>
      </ndxf>
    </rcc>
    <rcc rId="0" sId="1" dxf="1">
      <nc r="L32">
        <f>I32-G32</f>
      </nc>
      <ndxf>
        <numFmt numFmtId="167" formatCode="#,##0.00_ ;[Red]\-#,##0.00\ "/>
      </ndxf>
    </rcc>
    <rcc rId="0" sId="1" dxf="1">
      <nc r="L33">
        <f>I33-G33</f>
      </nc>
      <ndxf>
        <numFmt numFmtId="167" formatCode="#,##0.00_ ;[Red]\-#,##0.00\ "/>
      </ndxf>
    </rcc>
    <rcc rId="0" sId="1" dxf="1">
      <nc r="L34">
        <f>I34-G34</f>
      </nc>
      <ndxf>
        <numFmt numFmtId="167" formatCode="#,##0.00_ ;[Red]\-#,##0.00\ "/>
      </ndxf>
    </rcc>
    <rcc rId="0" sId="1" dxf="1">
      <nc r="L35">
        <f>L36+L37+L38+L39+L40+L41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36">
        <f>I36-G36</f>
      </nc>
      <ndxf>
        <numFmt numFmtId="167" formatCode="#,##0.00_ ;[Red]\-#,##0.00\ "/>
      </ndxf>
    </rcc>
    <rcc rId="0" sId="1" dxf="1">
      <nc r="L37">
        <f>I37-G37</f>
      </nc>
      <ndxf>
        <numFmt numFmtId="167" formatCode="#,##0.00_ ;[Red]\-#,##0.00\ "/>
      </ndxf>
    </rcc>
    <rcc rId="0" sId="1" dxf="1">
      <nc r="L38">
        <f>I38-G38</f>
      </nc>
      <ndxf>
        <numFmt numFmtId="167" formatCode="#,##0.00_ ;[Red]\-#,##0.00\ "/>
      </ndxf>
    </rcc>
    <rcc rId="0" sId="1" dxf="1">
      <nc r="L39">
        <f>I39-G39</f>
      </nc>
      <ndxf>
        <numFmt numFmtId="167" formatCode="#,##0.00_ ;[Red]\-#,##0.00\ "/>
      </ndxf>
    </rcc>
    <rcc rId="0" sId="1" dxf="1">
      <nc r="L40">
        <f>I40-G40</f>
      </nc>
      <ndxf>
        <numFmt numFmtId="167" formatCode="#,##0.00_ ;[Red]\-#,##0.00\ "/>
      </ndxf>
    </rcc>
    <rcc rId="0" sId="1" dxf="1">
      <nc r="L41">
        <f>I41-G41</f>
      </nc>
      <ndxf>
        <numFmt numFmtId="167" formatCode="#,##0.00_ ;[Red]\-#,##0.00\ "/>
      </ndxf>
    </rcc>
    <rcc rId="0" sId="1" dxf="1">
      <nc r="L42">
        <f>L43+L44+L45+L46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3">
        <f>I43-G43</f>
      </nc>
      <ndxf>
        <numFmt numFmtId="167" formatCode="#,##0.00_ ;[Red]\-#,##0.00\ "/>
      </ndxf>
    </rcc>
    <rcc rId="0" sId="1" dxf="1">
      <nc r="L44">
        <f>I44-G44</f>
      </nc>
      <ndxf>
        <numFmt numFmtId="167" formatCode="#,##0.00_ ;[Red]\-#,##0.00\ "/>
      </ndxf>
    </rcc>
    <rcc rId="0" sId="1" dxf="1">
      <nc r="L45">
        <f>I45-G45</f>
      </nc>
      <ndxf>
        <numFmt numFmtId="167" formatCode="#,##0.00_ ;[Red]\-#,##0.00\ "/>
      </ndxf>
    </rcc>
    <rcc rId="0" sId="1" dxf="1">
      <nc r="L46">
        <f>I46-G46</f>
      </nc>
      <ndxf>
        <numFmt numFmtId="167" formatCode="#,##0.00_ ;[Red]\-#,##0.00\ "/>
      </ndxf>
    </rcc>
    <rcc rId="0" sId="1" dxf="1">
      <nc r="L47">
        <f>L48+L49+L50+L51+L52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48">
        <f>I48-G48</f>
      </nc>
      <ndxf>
        <numFmt numFmtId="167" formatCode="#,##0.00_ ;[Red]\-#,##0.00\ "/>
      </ndxf>
    </rcc>
    <rcc rId="0" sId="1" dxf="1">
      <nc r="L49">
        <f>I49-G49</f>
      </nc>
      <ndxf>
        <numFmt numFmtId="167" formatCode="#,##0.00_ ;[Red]\-#,##0.00\ "/>
      </ndxf>
    </rcc>
    <rcc rId="0" sId="1" dxf="1">
      <nc r="L50">
        <f>I50-G50</f>
      </nc>
      <ndxf>
        <numFmt numFmtId="167" formatCode="#,##0.00_ ;[Red]\-#,##0.00\ "/>
      </ndxf>
    </rcc>
    <rcc rId="0" sId="1" dxf="1">
      <nc r="L51">
        <f>I51-G51</f>
      </nc>
      <ndxf>
        <numFmt numFmtId="167" formatCode="#,##0.00_ ;[Red]\-#,##0.00\ "/>
      </ndxf>
    </rcc>
    <rcc rId="0" sId="1" dxf="1">
      <nc r="L52">
        <f>I52-G52</f>
      </nc>
      <ndxf>
        <numFmt numFmtId="167" formatCode="#,##0.00_ ;[Red]\-#,##0.00\ "/>
      </ndxf>
    </rcc>
    <rcc rId="0" sId="1" dxf="1">
      <nc r="L53">
        <f>L54+L55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4">
        <f>I54-G54</f>
      </nc>
      <ndxf>
        <numFmt numFmtId="167" formatCode="#,##0.00_ ;[Red]\-#,##0.00\ "/>
      </ndxf>
    </rcc>
    <rcc rId="0" sId="1" dxf="1">
      <nc r="L55">
        <f>I55-G55</f>
      </nc>
      <ndxf>
        <numFmt numFmtId="167" formatCode="#,##0.00_ ;[Red]\-#,##0.00\ "/>
      </ndxf>
    </rcc>
    <rcc rId="0" sId="1" dxf="1">
      <nc r="L56">
        <f>L57+L58+L59+L60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57">
        <f>I57-G57</f>
      </nc>
      <ndxf>
        <numFmt numFmtId="167" formatCode="#,##0.00_ ;[Red]\-#,##0.00\ "/>
      </ndxf>
    </rcc>
    <rcc rId="0" sId="1" dxf="1">
      <nc r="L58">
        <f>I58-G58</f>
      </nc>
      <ndxf>
        <numFmt numFmtId="167" formatCode="#,##0.00_ ;[Red]\-#,##0.00\ "/>
      </ndxf>
    </rcc>
    <rcc rId="0" sId="1" dxf="1">
      <nc r="L59">
        <f>I59-G59</f>
      </nc>
      <ndxf>
        <numFmt numFmtId="167" formatCode="#,##0.00_ ;[Red]\-#,##0.00\ "/>
      </ndxf>
    </rcc>
    <rcc rId="0" sId="1" dxf="1">
      <nc r="L60">
        <f>I60-G60</f>
      </nc>
      <ndxf>
        <numFmt numFmtId="167" formatCode="#,##0.00_ ;[Red]\-#,##0.00\ "/>
      </ndxf>
    </rcc>
    <rcc rId="0" sId="1" dxf="1">
      <nc r="L61">
        <f>L62+L63+L64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2">
        <f>I62-G62</f>
      </nc>
      <ndxf>
        <numFmt numFmtId="167" formatCode="#,##0.00_ ;[Red]\-#,##0.00\ "/>
      </ndxf>
    </rcc>
    <rcc rId="0" sId="1" dxf="1">
      <nc r="L63">
        <f>I63-G63</f>
      </nc>
      <ndxf>
        <numFmt numFmtId="167" formatCode="#,##0.00_ ;[Red]\-#,##0.00\ "/>
      </ndxf>
    </rcc>
    <rcc rId="0" sId="1" dxf="1">
      <nc r="L64">
        <f>I64-G64</f>
      </nc>
      <ndxf>
        <numFmt numFmtId="167" formatCode="#,##0.00_ ;[Red]\-#,##0.00\ "/>
      </ndxf>
    </rcc>
    <rcc rId="0" sId="1" dxf="1">
      <nc r="L65">
        <f>L66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6">
        <f>I66-G66</f>
      </nc>
      <ndxf>
        <numFmt numFmtId="167" formatCode="#,##0.00_ ;[Red]\-#,##0.00\ "/>
      </ndxf>
    </rcc>
    <rcc rId="0" sId="1" dxf="1">
      <nc r="L67">
        <f>L68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68">
        <f>I68-G68</f>
      </nc>
      <ndxf>
        <numFmt numFmtId="167" formatCode="#,##0.00_ ;[Red]\-#,##0.00\ "/>
      </ndxf>
    </rcc>
    <rcc rId="0" sId="1" dxf="1">
      <nc r="L69">
        <f>L26+L35+L42+L47+L53+L56+L61+L65+L67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70">
        <f>I70-G70</f>
      </nc>
      <ndxf>
        <numFmt numFmtId="167" formatCode="#,##0.00_ ;[Red]\-#,##0.00\ "/>
      </ndxf>
    </rcc>
  </rrc>
  <rrc rId="352" sId="1" ref="L1:L1048576" action="deleteCol">
    <undo index="0" exp="area" ref3D="1" dr="$A$4:$XFD$4" dn="Z_B5297038_1ACD_4FF1_B30C_A44346CA6B66_.wvu.PrintTitles" sId="1"/>
    <undo index="0" exp="area" ref3D="1" dr="$A$4:$XFD$4" dn="Z_3E7433A1_4ED2_47A0_86D1_F6349F7D86FE_.wvu.PrintTitles" sId="1"/>
    <undo index="0" exp="area" ref3D="1" dr="$A$4:$XFD$4" dn="Z_242A7BDB_D50C_4150_A67E_9B7614C4D90A_.wvu.PrintTitles" sId="1"/>
    <undo index="0" exp="area" ref3D="1" dr="$A$4:$XFD$4" dn="Z_FC83A74B_75E2_4EB3_9F77_81625399AA30_.wvu.PrintTitles" sId="1"/>
    <undo index="0" exp="area" ref3D="1" dr="$A$4:$XFD$4" dn="Z_283CAA01_03C4_40A9_9B1C_01996DD75E7A_.wvu.PrintTitles" sId="1"/>
    <undo index="0" exp="area" ref3D="1" dr="$A$4:$XFD$4" dn="Z_4919461B_433E_49D7_8003_3F1268CD0D70_.wvu.PrintTitles" sId="1"/>
    <undo index="0" exp="area" ref3D="1" dr="$A$4:$XFD$4" dn="Z_D7592D57_F6A0_42A5_9FA6_0C3DF6E56512_.wvu.PrintTitles" sId="1"/>
    <undo index="0" exp="area" ref3D="1" dr="$A$4:$XFD$4" dn="Z_5A60C44C_972A_4876_886F_96D9840AFE3C_.wvu.PrintTitles" sId="1"/>
    <undo index="0" exp="area" ref3D="1" dr="$A$4:$XFD$4" dn="Z_BAD50A54_4AEB_42CA_A5E4_1F667DC224EA_.wvu.PrintTitles" sId="1"/>
    <undo index="0" exp="area" ref3D="1" dr="$A$4:$XFD$4" dn="Заголовки_для_печати" sId="1"/>
    <rfmt sheetId="1" xfDxf="1" sqref="L1:L1048576" start="0" length="0">
      <dxf>
        <font>
          <sz val="12"/>
          <name val="Times New Roman"/>
          <scheme val="none"/>
        </font>
      </dxf>
    </rfmt>
    <rfmt sheetId="1" sqref="L3" start="0" length="0">
      <dxf>
        <alignment vertical="center" readingOrder="0"/>
      </dxf>
    </rfmt>
    <rcc rId="0" sId="1" dxf="1">
      <nc r="L4" t="inlineStr">
        <is>
          <t>Прим.</t>
        </is>
      </nc>
      <ndxf>
        <alignment horizontal="center" vertical="center" readingOrder="0"/>
      </ndxf>
    </rcc>
    <rfmt sheetId="1" sqref="L5" start="0" length="0">
      <dxf>
        <alignment horizontal="center" vertical="center" readingOrder="0"/>
      </dxf>
    </rfmt>
    <rfmt sheetId="1" sqref="L6" start="0" length="0">
      <dxf>
        <numFmt numFmtId="167" formatCode="#,##0.00_ ;[Red]\-#,##0.00\ "/>
      </dxf>
    </rfmt>
    <rfmt sheetId="1" sqref="L7" start="0" length="0">
      <dxf>
        <alignment horizontal="right" vertical="top" readingOrder="0"/>
      </dxf>
    </rfmt>
    <rfmt sheetId="1" sqref="L8" start="0" length="0">
      <dxf>
        <alignment horizontal="right" vertical="top" readingOrder="0"/>
      </dxf>
    </rfmt>
    <rfmt sheetId="1" sqref="L9" start="0" length="0">
      <dxf>
        <alignment horizontal="right" vertical="top" readingOrder="0"/>
      </dxf>
    </rfmt>
    <rfmt sheetId="1" sqref="L10" start="0" length="0">
      <dxf>
        <alignment horizontal="right" vertical="top" readingOrder="0"/>
      </dxf>
    </rfmt>
    <rfmt sheetId="1" sqref="L11" start="0" length="0">
      <dxf>
        <alignment horizontal="right" vertical="top" readingOrder="0"/>
      </dxf>
    </rfmt>
    <rfmt sheetId="1" sqref="L12" start="0" length="0">
      <dxf>
        <alignment horizontal="right" vertical="top" readingOrder="0"/>
      </dxf>
    </rfmt>
    <rfmt sheetId="1" sqref="L13" start="0" length="0">
      <dxf>
        <alignment horizontal="right" vertical="top" readingOrder="0"/>
      </dxf>
    </rfmt>
    <rfmt sheetId="1" sqref="L14" start="0" length="0">
      <dxf>
        <alignment horizontal="right" vertical="top" readingOrder="0"/>
      </dxf>
    </rfmt>
    <rfmt sheetId="1" sqref="L15" start="0" length="0">
      <dxf>
        <alignment horizontal="right" vertical="top" readingOrder="0"/>
      </dxf>
    </rfmt>
    <rfmt sheetId="1" sqref="L18" start="0" length="0">
      <dxf>
        <font>
          <sz val="18"/>
          <name val="Times New Roman"/>
          <scheme val="none"/>
        </font>
      </dxf>
    </rfmt>
    <rfmt sheetId="1" sqref="L19" start="0" length="0">
      <dxf>
        <font>
          <sz val="18"/>
          <name val="Times New Roman"/>
          <scheme val="none"/>
        </font>
      </dxf>
    </rfmt>
    <rfmt sheetId="1" sqref="L20" start="0" length="0">
      <dxf>
        <font>
          <sz val="18"/>
          <name val="Times New Roman"/>
          <scheme val="none"/>
        </font>
      </dxf>
    </rfmt>
    <rfmt sheetId="1" sqref="L21" start="0" length="0">
      <dxf>
        <font>
          <sz val="18"/>
          <name val="Times New Roman"/>
          <scheme val="none"/>
        </font>
      </dxf>
    </rfmt>
    <rfmt sheetId="1" sqref="L22" start="0" length="0">
      <dxf>
        <font>
          <sz val="18"/>
          <name val="Times New Roman"/>
          <scheme val="none"/>
        </font>
      </dxf>
    </rfmt>
    <rfmt sheetId="1" sqref="L23" start="0" length="0">
      <dxf>
        <font>
          <sz val="18"/>
          <name val="Times New Roman"/>
          <scheme val="none"/>
        </font>
      </dxf>
    </rfmt>
    <rfmt sheetId="1" sqref="L26" start="0" length="0">
      <dxf>
        <font>
          <b/>
          <sz val="12"/>
          <name val="Times New Roman"/>
          <scheme val="none"/>
        </font>
      </dxf>
    </rfmt>
    <rcc rId="0" sId="1" dxf="1">
      <nc r="L28" t="inlineStr">
        <is>
          <t>коммуслуги - 381502,54;
оборудование - 233224,62</t>
        </is>
      </nc>
      <ndxf>
        <alignment vertical="top" wrapText="1" readingOrder="0"/>
      </ndxf>
    </rcc>
    <rcc rId="0" sId="1" dxf="1">
      <nc r="L29" t="inlineStr">
        <is>
          <t>коммуслуги - 2421978,03;
оборудование - 164232,20</t>
        </is>
      </nc>
      <ndxf>
        <alignment vertical="top" wrapText="1" readingOrder="0"/>
      </ndxf>
    </rcc>
    <rcc rId="0" sId="1">
      <nc r="L31" t="inlineStr">
        <is>
          <t>оборудование</t>
        </is>
      </nc>
    </rcc>
    <rcc rId="0" sId="1">
      <nc r="L33" t="inlineStr">
        <is>
          <t>остаток резервного фонда</t>
        </is>
      </nc>
    </rcc>
    <rcc rId="0" sId="1" dxf="1">
      <nc r="L34" t="inlineStr">
        <is>
          <t>коммуслуги - 4389930,01;
оборудование - 1901012,37;
резерв на судеб. реш. - 53000000;
оценка и распор. имуществом - 15396866,67</t>
        </is>
      </nc>
      <ndxf>
        <alignment vertical="top" wrapText="1" readingOrder="0"/>
      </ndxf>
    </rcc>
    <rfmt sheetId="1" sqref="L35" start="0" length="0">
      <dxf>
        <font>
          <b/>
          <sz val="12"/>
          <name val="Times New Roman"/>
          <scheme val="none"/>
        </font>
      </dxf>
    </rfmt>
    <rcc rId="0" sId="1" dxf="1">
      <nc r="L40" t="inlineStr">
        <is>
          <t>коммуслуги - 1645918,23;
оборудование - 4809031,22</t>
        </is>
      </nc>
      <ndxf>
        <alignment vertical="top" wrapText="1" readingOrder="0"/>
      </ndxf>
    </rcc>
    <rcc rId="0" sId="1" dxf="1">
      <nc r="L41" t="inlineStr">
        <is>
          <t>генплан - 14518766,67;
землеустройство - 6544033,33</t>
        </is>
      </nc>
      <ndxf>
        <alignment vertical="top" wrapText="1" readingOrder="0"/>
      </ndxf>
    </rcc>
    <rfmt sheetId="1" sqref="L42" start="0" length="0">
      <dxf>
        <font>
          <b/>
          <sz val="12"/>
          <name val="Times New Roman"/>
          <scheme val="none"/>
        </font>
      </dxf>
    </rfmt>
    <rcc rId="0" sId="1">
      <nc r="L43" t="inlineStr">
        <is>
          <t>текущий ремонт МКД</t>
        </is>
      </nc>
    </rcc>
    <rcc rId="0" sId="1" dxf="1">
      <nc r="L45" t="inlineStr">
        <is>
          <t>коммуслуги - 1298742,85;
оборудование - 173339,81</t>
        </is>
      </nc>
      <ndxf>
        <alignment vertical="top" wrapText="1" readingOrder="0"/>
      </ndxf>
    </rcc>
    <rcc rId="0" sId="1">
      <nc r="L46" t="inlineStr">
        <is>
          <t>оборудование</t>
        </is>
      </nc>
    </rcc>
    <rfmt sheetId="1" sqref="L47" start="0" length="0">
      <dxf>
        <font>
          <b/>
          <sz val="12"/>
          <name val="Times New Roman"/>
          <scheme val="none"/>
        </font>
      </dxf>
    </rfmt>
    <rcc rId="0" sId="1" dxf="1">
      <nc r="L48" t="inlineStr">
        <is>
          <t>коммуслуги - 34248092,44;
оборудование - 1293529,63;
продукты питания - 16764230,00</t>
        </is>
      </nc>
      <ndxf>
        <alignment vertical="top" wrapText="1" readingOrder="0"/>
      </ndxf>
    </rcc>
    <rcc rId="0" sId="1" dxf="1">
      <nc r="L49" t="inlineStr">
        <is>
          <t>коммуслуги - 74498514,03;
оборудование - 2330142,38;
продукты питания - 7184670,00</t>
        </is>
      </nc>
      <ndxf>
        <alignment vertical="top" wrapText="1" readingOrder="0"/>
      </ndxf>
    </rcc>
    <rcc rId="0" sId="1" dxf="1">
      <nc r="L51" t="inlineStr">
        <is>
          <t>коммуслуги - 2170124,88;
оборудование - 8847,39</t>
        </is>
      </nc>
      <ndxf>
        <alignment vertical="top" wrapText="1" readingOrder="0"/>
      </ndxf>
    </rcc>
    <rcc rId="0" sId="1">
      <nc r="L52" t="inlineStr">
        <is>
          <t>коммуслуги</t>
        </is>
      </nc>
    </rcc>
    <rfmt sheetId="1" sqref="L53" start="0" length="0">
      <dxf>
        <font>
          <b/>
          <sz val="12"/>
          <name val="Times New Roman"/>
          <scheme val="none"/>
        </font>
      </dxf>
    </rfmt>
    <rcc rId="0" sId="1" dxf="1">
      <nc r="L54" t="inlineStr">
        <is>
          <t>коммуслуги - 3462694,05;
оборудование - 857664,12</t>
        </is>
      </nc>
      <ndxf>
        <alignment vertical="top" wrapText="1" readingOrder="0"/>
      </ndxf>
    </rcc>
    <rcc rId="0" sId="1" dxf="1">
      <nc r="L55" t="inlineStr">
        <is>
          <t>коммуслуги - 840348,10;
оборудование - 102637,43</t>
        </is>
      </nc>
      <ndxf>
        <alignment vertical="top" wrapText="1" readingOrder="0"/>
      </ndxf>
    </rcc>
    <rfmt sheetId="1" sqref="L56" start="0" length="0">
      <dxf>
        <font>
          <b/>
          <sz val="12"/>
          <name val="Times New Roman"/>
          <scheme val="none"/>
        </font>
      </dxf>
    </rfmt>
    <rcc rId="0" sId="1">
      <nc r="L57" t="inlineStr">
        <is>
          <t>пенсии</t>
        </is>
      </nc>
    </rcc>
    <rcc rId="0" sId="1" dxf="1">
      <nc r="L58" t="inlineStr">
        <is>
          <t>жилье молодых семей - 2235235,83;
соцподдержка - 451913,92</t>
        </is>
      </nc>
      <ndxf>
        <alignment vertical="top" wrapText="1" readingOrder="0"/>
      </ndxf>
    </rcc>
    <rcc rId="0" sId="1" dxf="1">
      <nc r="L60" t="inlineStr">
        <is>
          <t>коммуслуги - 213010,41;
оборудование - 1187,25</t>
        </is>
      </nc>
      <ndxf>
        <alignment vertical="top" wrapText="1" readingOrder="0"/>
      </ndxf>
    </rcc>
    <rfmt sheetId="1" sqref="L61" start="0" length="0">
      <dxf>
        <font>
          <b/>
          <sz val="12"/>
          <name val="Times New Roman"/>
          <scheme val="none"/>
        </font>
      </dxf>
    </rfmt>
    <rcc rId="0" sId="1" dxf="1">
      <nc r="L62" t="inlineStr">
        <is>
          <t>коммуслуги - 6249356,59;
оборудование - 70900,78</t>
        </is>
      </nc>
      <ndxf>
        <alignment vertical="top" wrapText="1" readingOrder="0"/>
      </ndxf>
    </rcc>
    <rcc rId="0" sId="1">
      <nc r="L63" t="inlineStr">
        <is>
          <t>коммуслуги</t>
        </is>
      </nc>
    </rcc>
    <rcc rId="0" sId="1">
      <nc r="L64" t="inlineStr">
        <is>
          <t>коммуслуги</t>
        </is>
      </nc>
    </rcc>
    <rfmt sheetId="1" sqref="L65" start="0" length="0">
      <dxf>
        <font>
          <b/>
          <sz val="12"/>
          <name val="Times New Roman"/>
          <scheme val="none"/>
        </font>
      </dxf>
    </rfmt>
    <rfmt sheetId="1" sqref="L67" start="0" length="0">
      <dxf>
        <font>
          <b/>
          <sz val="12"/>
          <name val="Times New Roman"/>
          <scheme val="none"/>
        </font>
      </dxf>
    </rfmt>
    <rfmt sheetId="1" sqref="L69" start="0" length="0">
      <dxf>
        <font>
          <b/>
          <sz val="12"/>
          <name val="Times New Roman"/>
          <scheme val="none"/>
        </font>
      </dxf>
    </rfmt>
    <rfmt sheetId="1" sqref="L103" start="0" length="0">
      <dxf>
        <font>
          <i/>
          <sz val="12"/>
          <name val="Times New Roman"/>
          <scheme val="none"/>
        </font>
      </dxf>
    </rfmt>
  </rrc>
  <rcc rId="353" sId="1" numFmtId="4">
    <oc r="I27">
      <f>G27</f>
    </oc>
    <nc r="I27">
      <v>21171342</v>
    </nc>
  </rcc>
  <rcc rId="354" sId="1" numFmtId="4">
    <oc r="I28">
      <f>G28-381502.54-233224.62</f>
    </oc>
    <nc r="I28">
      <v>131480615.13999999</v>
    </nc>
  </rcc>
  <rcc rId="355" sId="1" numFmtId="4">
    <oc r="I29">
      <f>G29-2421978.03-164232.2</f>
    </oc>
    <nc r="I29">
      <v>423542955.00000006</v>
    </nc>
  </rcc>
  <rcc rId="356" sId="1" numFmtId="4">
    <oc r="I30">
      <f>G30</f>
    </oc>
    <nc r="I30">
      <v>704748.33</v>
    </nc>
  </rcc>
  <rcc rId="357" sId="1" numFmtId="4">
    <oc r="I31">
      <f>G31-331690.61</f>
    </oc>
    <nc r="I31">
      <v>133285307.41</v>
    </nc>
  </rcc>
  <rcc rId="358" sId="1" numFmtId="4">
    <oc r="I32">
      <f>G32</f>
    </oc>
    <nc r="I32">
      <v>7024381.3799999999</v>
    </nc>
  </rcc>
  <rcc rId="359" sId="1" numFmtId="4">
    <oc r="I33">
      <f>796253.04+439482.74</f>
    </oc>
    <nc r="I33">
      <v>1235735.78</v>
    </nc>
  </rcc>
  <rcc rId="360" sId="1" numFmtId="4">
    <oc r="I34">
      <f>G34-4389930.01-1901012.37-53000000-15396866.67</f>
    </oc>
    <nc r="I34">
      <v>731554063.48000002</v>
    </nc>
  </rcc>
  <rcc rId="361" sId="1" numFmtId="4">
    <oc r="I36">
      <f>G36</f>
    </oc>
    <nc r="I36">
      <v>33142453</v>
    </nc>
  </rcc>
  <rcc rId="362" sId="1" numFmtId="4">
    <oc r="I37">
      <f>G37</f>
    </oc>
    <nc r="I37">
      <v>4081404.08</v>
    </nc>
  </rcc>
  <rcc rId="363" sId="1" numFmtId="4">
    <oc r="I38">
      <f>G38</f>
    </oc>
    <nc r="I38">
      <v>1000000.25</v>
    </nc>
  </rcc>
  <rcc rId="364" sId="1" numFmtId="4">
    <oc r="I39">
      <f>G39</f>
    </oc>
    <nc r="I39">
      <v>450510618.54000002</v>
    </nc>
  </rcc>
  <rcc rId="365" sId="1" numFmtId="4">
    <oc r="I40">
      <f>G40-1645918.23-4809031.22</f>
    </oc>
    <nc r="I40">
      <v>2408863956.0500002</v>
    </nc>
  </rcc>
  <rcc rId="366" sId="1" numFmtId="4">
    <oc r="I41">
      <f>G41-14518766.67-6544033.33</f>
    </oc>
    <nc r="I41">
      <v>27071572</v>
    </nc>
  </rcc>
  <rcc rId="367" sId="1" numFmtId="4">
    <oc r="I43">
      <f>G43-1000000</f>
    </oc>
    <nc r="I43">
      <v>1166870492.77</v>
    </nc>
  </rcc>
  <rcc rId="368" sId="1" numFmtId="4">
    <oc r="I44">
      <f>G44</f>
    </oc>
    <nc r="I44">
      <v>127606590.48</v>
    </nc>
  </rcc>
  <rcc rId="369" sId="1" numFmtId="4">
    <oc r="I45">
      <f>G45-1298742.85-173339.81</f>
    </oc>
    <nc r="I45">
      <v>453491745.29999995</v>
    </nc>
  </rcc>
  <rcc rId="370" sId="1" numFmtId="4">
    <oc r="I46">
      <f>G46-5185.08</f>
    </oc>
    <nc r="I46">
      <v>139319393.38</v>
    </nc>
  </rcc>
  <rcc rId="371" sId="1" numFmtId="4">
    <oc r="I48">
      <f>G48-34248092.44-1293529.63-16764230</f>
    </oc>
    <nc r="I48">
      <v>2718122090.2999997</v>
    </nc>
  </rcc>
  <rcc rId="372" sId="1" numFmtId="4">
    <oc r="I49">
      <f>G49-74498514.03-2330142.38-7184670</f>
    </oc>
    <nc r="I49">
      <v>4645034804.2700005</v>
    </nc>
  </rcc>
  <rcc rId="373" sId="1" numFmtId="4">
    <oc r="I50">
      <f>G50</f>
    </oc>
    <nc r="I50">
      <v>29800</v>
    </nc>
  </rcc>
  <rcc rId="374" sId="1" numFmtId="4">
    <oc r="I51">
      <f>G51-2170124.88-8847.39</f>
    </oc>
    <nc r="I51">
      <v>195738524.05000001</v>
    </nc>
  </rcc>
  <rcc rId="375" sId="1" numFmtId="4">
    <oc r="I52">
      <f>G52-657650.96</f>
    </oc>
    <nc r="I52">
      <v>149333451.81</v>
    </nc>
  </rcc>
  <rcc rId="376" sId="1" numFmtId="4">
    <oc r="I54">
      <f>G54-3462694.05-857664.12</f>
    </oc>
    <nc r="I54">
      <v>880669103.78000009</v>
    </nc>
  </rcc>
  <rcc rId="377" sId="1" numFmtId="4">
    <oc r="I55">
      <f>G55-840348.1-102637.43</f>
    </oc>
    <nc r="I55">
      <v>135446038.31999999</v>
    </nc>
  </rcc>
  <rcc rId="378" sId="1" numFmtId="4">
    <oc r="I57">
      <f>G57-34686.08</f>
    </oc>
    <nc r="I57">
      <v>7697708.46</v>
    </nc>
  </rcc>
  <rcc rId="379" sId="1" numFmtId="4">
    <oc r="I58">
      <f>G58-2235235.83-451913.92</f>
    </oc>
    <nc r="I58">
      <v>22133159.439999998</v>
    </nc>
  </rcc>
  <rcc rId="380" sId="1" numFmtId="4">
    <oc r="I59">
      <f>G59</f>
    </oc>
    <nc r="I59">
      <v>428085112</v>
    </nc>
  </rcc>
  <rcc rId="381" sId="1" numFmtId="4">
    <oc r="I60">
      <f>G60-213010.41-1187.25</f>
    </oc>
    <nc r="I60">
      <v>113931009.75</v>
    </nc>
  </rcc>
  <rcc rId="382" sId="1" numFmtId="4">
    <oc r="I62">
      <f>G62-6249356.59-70900.78</f>
    </oc>
    <nc r="I62">
      <v>362822513.92000008</v>
    </nc>
  </rcc>
  <rcc rId="383" sId="1" numFmtId="4">
    <oc r="I63">
      <f>G63-1342549.33</f>
    </oc>
    <nc r="I63">
      <v>154840468.85999998</v>
    </nc>
  </rcc>
  <rcc rId="384" sId="1" numFmtId="4">
    <oc r="I64">
      <f>G64-137260.74</f>
    </oc>
    <nc r="I64">
      <v>22497148.990000002</v>
    </nc>
  </rcc>
  <rcc rId="385" sId="1" numFmtId="4">
    <oc r="I66">
      <f>G66</f>
    </oc>
    <nc r="I66">
      <v>34657000</v>
    </nc>
  </rcc>
  <rcc rId="386" sId="1" numFmtId="4">
    <oc r="I68">
      <f>G68</f>
    </oc>
    <nc r="I68">
      <v>531565552</v>
    </nc>
  </rcc>
  <rrc rId="387" sId="1" ref="A86:XFD86" action="deleteRow">
    <undo index="0" exp="ref" v="1" dr="I86" r="I87" sId="1"/>
    <undo index="0" exp="ref" v="1" dr="H86" r="H87" sId="1"/>
    <undo index="0" exp="ref" v="1" dr="G86" r="G87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>
      <nc r="F86" t="inlineStr">
        <is>
          <t>Дефицит за минусом остатков</t>
        </is>
      </nc>
    </rcc>
    <rcc rId="0" sId="1" dxf="1">
      <nc r="G86">
        <f>G70+G81</f>
      </nc>
      <ndxf>
        <numFmt numFmtId="4" formatCode="#,##0.00"/>
      </ndxf>
    </rcc>
    <rcc rId="0" sId="1" dxf="1">
      <nc r="H86">
        <f>H70+H81</f>
      </nc>
      <ndxf>
        <numFmt numFmtId="4" formatCode="#,##0.00"/>
      </ndxf>
    </rcc>
    <rcc rId="0" sId="1" dxf="1">
      <nc r="I86">
        <f>I70+I81</f>
      </nc>
      <ndxf>
        <numFmt numFmtId="4" formatCode="#,##0.00"/>
      </ndxf>
    </rcc>
    <rcc rId="0" sId="1" dxf="1">
      <nc r="J86">
        <f>I86/G86*100</f>
      </nc>
      <ndxf>
        <numFmt numFmtId="166" formatCode="#,##0.0_ ;[Red]\-#,##0.0\ "/>
      </ndxf>
    </rcc>
  </rrc>
  <rrc rId="388" sId="1" ref="A86:XFD86" action="deleteRow"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>
      <nc r="F86" t="inlineStr">
        <is>
          <t>Процент дефицита</t>
        </is>
      </nc>
    </rcc>
    <rcc rId="0" sId="1" dxf="1">
      <nc r="G86">
        <f>#REF!/G6*100</f>
      </nc>
      <ndxf>
        <numFmt numFmtId="2" formatCode="0.00"/>
      </ndxf>
    </rcc>
    <rcc rId="0" sId="1" dxf="1">
      <nc r="H86">
        <f>#REF!/H6*100</f>
      </nc>
      <ndxf>
        <numFmt numFmtId="2" formatCode="0.00"/>
      </ndxf>
    </rcc>
    <rcc rId="0" sId="1" dxf="1">
      <nc r="I86">
        <f>#REF!/I6*100</f>
      </nc>
      <ndxf>
        <numFmt numFmtId="2" formatCode="0.00"/>
      </ndxf>
    </rcc>
    <rfmt sheetId="1" sqref="J86" start="0" length="0">
      <dxf/>
    </rfmt>
  </rrc>
  <rrc rId="389" sId="1" ref="A86:XFD86" action="deleteRow">
    <rfmt sheetId="1" xfDxf="1" sqref="A86:XFD86" start="0" length="0"/>
  </rrc>
  <rrc rId="390" sId="1" ref="A86:XFD86" action="deleteRow">
    <undo index="0" exp="ref" v="1" dr="G86" r="G100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Необходимо снять в расходах</t>
        </is>
      </nc>
      <ndxf>
        <font>
          <b/>
          <sz val="12"/>
          <name val="Times New Roman"/>
          <scheme val="none"/>
        </font>
        <numFmt numFmtId="167" formatCode="#,##0.00_ ;[Red]\-#,##0.00\ 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#REF!*1.1</f>
      </nc>
      <ndxf>
        <font>
          <b/>
          <sz val="12"/>
          <name val="Times New Roman"/>
          <scheme val="none"/>
        </font>
        <numFmt numFmtId="4" formatCode="#,##0.00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1" sId="1" ref="A86:XFD86" action="deleteRow">
    <undo index="1" exp="ref" v="1" dr="G86" r="G99" sId="1"/>
    <undo index="0" exp="area" dr="G86:G97" r="G98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Коммунальные услуги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">
        <v>-133957673.19</v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2" sId="1" ref="A86:XFD86" action="deleteRow">
    <undo index="3" exp="ref" v="1" dr="G86" r="G98" sId="1"/>
    <undo index="0" exp="area" dr="G86:G96" r="G97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Резервный фонд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">
        <v>-18764264.219999999</v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3" sId="1" ref="A86:XFD86" action="deleteRow">
    <undo index="5" exp="ref" v="1" dr="G86" r="G97" sId="1"/>
    <undo index="0" exp="area" dr="G86:G95" r="G96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Резерв на судебные решения ДФиК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">
        <v>-53000000</v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4" sId="1" ref="A86:XFD86" action="deleteRow">
    <undo index="7" exp="ref" v="1" dr="G86" r="G96" sId="1"/>
    <undo index="0" exp="area" dr="G86:G94" r="G95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Приобретение продуктов питания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-(74282900-37750500/9*12)</f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86" t="inlineStr">
        <is>
          <t xml:space="preserve"> 0701 - 70%, 0702 - 30%</t>
        </is>
      </nc>
    </rcc>
  </rrc>
  <rrc rId="395" sId="1" ref="A86:XFD86" action="deleteRow">
    <undo index="9" exp="ref" v="1" dr="G86" r="G95" sId="1"/>
    <undo index="0" exp="area" dr="G86:G93" r="G94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Сезонная подготовка и тек.ремонт МКД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">
        <v>-1000000</v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" sId="1" ref="A86:XFD86" action="deleteRow">
    <undo index="11" exp="ref" v="1" dr="G86" r="G94" sId="1"/>
    <undo index="0" exp="area" dr="G86:G92" r="G93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Землеустройство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-(8501100-1467800/9*12)</f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" sId="1" ref="A86:XFD86" action="deleteRow">
    <undo index="13" exp="ref" v="1" dr="G86" r="G93" sId="1"/>
    <undo index="0" exp="area" dr="G86:G91" r="G92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Оценка и распоряжение имуществом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-(23392600-5996800/9*12)</f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" sId="1" ref="A86:XFD86" action="deleteRow">
    <undo index="15" exp="ref" v="1" dr="G86" r="G92" sId="1"/>
    <undo index="0" exp="area" dr="G86:G90" r="G91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Генплан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-(31487700-12726700/9*12)</f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" sId="1" ref="A86:XFD86" action="deleteRow">
    <undo index="17" exp="ref" v="1" dr="G86" r="G91" sId="1"/>
    <undo index="0" exp="area" dr="G86:G89" r="G90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Обеспечение жильем молодых семей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">
        <v>-2235235.83</v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" sId="1" ref="A86:XFD86" action="deleteRow">
    <undo index="19" exp="ref" v="1" dr="G86" r="G90" sId="1"/>
    <undo index="0" exp="area" dr="G86:G88" r="G89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Приобретение оборудования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">
        <v>-12282624.890000001</v>
      </nc>
      <ndxf>
        <numFmt numFmtId="167" formatCode="#,##0.00_ ;[Red]\-#,##0.00\ 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1" sId="1" ref="A86:XFD86" action="deleteRow">
    <undo index="21" exp="ref" v="1" dr="G86" r="G89" sId="1"/>
    <undo index="0" exp="area" dr="G86:G87" r="G88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Пенсии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">
        <v>-34686.080000000002</v>
      </nc>
      <ndxf>
        <numFmt numFmtId="167" formatCode="#,##0.00_ ;[Red]\-#,##0.00\ 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2" sId="1" ref="A86:XFD86" action="deleteRow">
    <undo index="23" exp="ref" v="1" dr="G86" r="G88" sId="1"/>
    <undo index="0" exp="area" dr="G86" r="G87" sId="1"/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Соцподдержка граждан, ранее замещ. отдельные должности в ОМСУ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">
        <v>-451913.92</v>
      </nc>
      <ndxf>
        <numFmt numFmtId="167" formatCode="#,##0.00_ ;[Red]\-#,##0.00\ 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3" sId="1" ref="A86:XFD86" action="deleteRow"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Всего снято расходов</t>
        </is>
      </nc>
      <ndxf>
        <font>
          <b/>
          <sz val="12"/>
          <name val="Times New Roman"/>
          <scheme val="none"/>
        </font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SUM(#REF!)</f>
      </nc>
      <ndxf>
        <font>
          <b/>
          <sz val="12"/>
          <name val="Times New Roman"/>
          <scheme val="none"/>
        </font>
        <numFmt numFmtId="167" formatCode="#,##0.00_ ;[Red]\-#,##0.00\ 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4" sId="1" ref="A86:XFD86" action="deleteRow">
    <rfmt sheetId="1" xfDxf="1" sqref="A86:XFD86" start="0" length="0">
      <dxf>
        <font>
          <i/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  <rcc rId="0" sId="1" dxf="1">
      <nc r="F86" t="inlineStr">
        <is>
          <t>Остаток</t>
        </is>
      </nc>
      <ndxf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#REF!-#REF!-#REF!-#REF!-#REF!-#REF!-#REF!-#REF!-#REF!-#REF!-#REF!-#REF!-#REF!</f>
      </nc>
      <ndxf>
        <numFmt numFmtId="167" formatCode="#,##0.00_ ;[Red]\-#,##0.00\ 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5" sId="1" ref="A86:XFD86" action="deleteRow"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</rrc>
  <rrc rId="406" sId="1" ref="A86:XFD86" action="deleteRow">
    <rfmt sheetId="1" xfDxf="1" sqref="A86:XFD86" start="0" length="0">
      <dxf>
        <font>
          <sz val="12"/>
          <name val="Times New Roman"/>
          <scheme val="none"/>
        </font>
      </dxf>
    </rfmt>
    <rfmt sheetId="1" sqref="A86" start="0" length="0">
      <dxf>
        <alignment vertical="top" readingOrder="0"/>
      </dxf>
    </rfmt>
    <rfmt sheetId="1" sqref="B86" start="0" length="0">
      <dxf>
        <alignment vertical="top" readingOrder="0"/>
      </dxf>
    </rfmt>
    <rfmt sheetId="1" sqref="C86" start="0" length="0">
      <dxf>
        <alignment vertical="top" readingOrder="0"/>
      </dxf>
    </rfmt>
    <rfmt sheetId="1" sqref="D86" start="0" length="0">
      <dxf>
        <alignment vertical="top" readingOrder="0"/>
      </dxf>
    </rfmt>
    <rfmt sheetId="1" sqref="E86" start="0" length="0">
      <dxf>
        <alignment vertical="top" readingOrder="0"/>
      </dxf>
    </rfmt>
  </rrc>
  <rfmt sheetId="1" sqref="F24:J24" start="0" length="2147483647">
    <dxf>
      <font>
        <b/>
      </font>
    </dxf>
  </rfmt>
  <rfmt sheetId="1" sqref="F85:J85" start="0" length="2147483647">
    <dxf>
      <font>
        <b/>
      </font>
    </dxf>
  </rfmt>
  <rcv guid="{D7592D57-F6A0-42A5-9FA6-0C3DF6E56512}" action="delete"/>
  <rdn rId="0" localSheetId="1" customView="1" name="Z_D7592D57_F6A0_42A5_9FA6_0C3DF6E56512_.wvu.PrintTitles" hidden="1" oldHidden="1">
    <formula>'на 01.10.2016'!$4:$4</formula>
    <oldFormula>'на 01.10.2016'!$4:$4</oldFormula>
  </rdn>
  <rcv guid="{D7592D57-F6A0-42A5-9FA6-0C3DF6E56512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" sId="1">
    <oc r="A1" t="inlineStr">
      <is>
        <t>Оценка ожидаемого исполнения бюджета города Омска за 2016 год</t>
      </is>
    </oc>
    <nc r="A1" t="inlineStr">
      <is>
        <t>Оценка ожидаемого исполнения бюджета города Омска на 2016 год</t>
      </is>
    </nc>
  </rcc>
  <rfmt sheetId="1" sqref="A24:J85" start="0" length="2147483647">
    <dxf>
      <font>
        <b/>
      </font>
    </dxf>
  </rfmt>
  <rfmt sheetId="1" sqref="A24:J85" start="0" length="2147483647">
    <dxf>
      <font>
        <b val="0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 xfDxf="1" s="1" dxf="1" numFmtId="4">
    <nc r="H27">
      <v>16360739.050000001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3" sId="1" xfDxf="1" s="1" dxf="1" numFmtId="4">
    <nc r="H28">
      <v>92951645.510000005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4" sId="1" xfDxf="1" s="1" dxf="1" numFmtId="4">
    <nc r="H29">
      <v>340925765.56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5" sId="1" xfDxf="1" s="1" dxf="1" numFmtId="4">
    <nc r="H30">
      <v>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6" sId="1" xfDxf="1" s="1" dxf="1" numFmtId="4">
    <nc r="H31">
      <v>95066779.060000002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" sId="1" xfDxf="1" s="1" dxf="1" numFmtId="4">
    <nc r="H32">
      <v>5185513.54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8" sId="1" xfDxf="1" s="1" dxf="1" numFmtId="4">
    <nc r="H33">
      <v>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9" sId="1" xfDxf="1" s="1" dxf="1" numFmtId="4">
    <nc r="H34">
      <v>526088518.02999997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H27:H34" start="0" length="2147483647">
    <dxf>
      <font>
        <sz val="10"/>
      </font>
    </dxf>
  </rfmt>
  <rfmt sheetId="1" sqref="H27:H34" start="0" length="2147483647">
    <dxf>
      <font>
        <sz val="11"/>
      </font>
    </dxf>
  </rfmt>
  <rfmt sheetId="1" sqref="H27:H34" start="0" length="2147483647">
    <dxf>
      <font>
        <sz val="12"/>
      </font>
    </dxf>
  </rfmt>
  <rfmt sheetId="1" sqref="H27:H34" start="0" length="2147483647">
    <dxf>
      <font>
        <sz val="14"/>
      </font>
    </dxf>
  </rfmt>
  <rfmt sheetId="1" sqref="H27:H34" start="0" length="2147483647">
    <dxf>
      <font>
        <sz val="12"/>
      </font>
    </dxf>
  </rfmt>
  <rcc rId="10" sId="1" xfDxf="1" s="1" dxf="1" numFmtId="4">
    <nc r="H36">
      <v>31503945.510000002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11" sId="1" xfDxf="1" s="1" dxf="1" numFmtId="4">
    <nc r="H37">
      <v>3733581.66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12" sId="1" xfDxf="1" s="1" dxf="1" numFmtId="4">
    <nc r="H38">
      <v>167166.29999999999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13" sId="1" xfDxf="1" s="1" dxf="1" numFmtId="4">
    <nc r="H39">
      <v>409493523.80000001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14" sId="1" xfDxf="1" s="1" dxf="1" numFmtId="4">
    <nc r="H40">
      <v>1776034833.6099999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15" sId="1" xfDxf="1" s="1" dxf="1" numFmtId="4">
    <nc r="H41">
      <v>15401443.74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H36:H41" start="0" length="2147483647">
    <dxf>
      <font>
        <sz val="10"/>
      </font>
    </dxf>
  </rfmt>
  <rfmt sheetId="1" sqref="H36:H41" start="0" length="2147483647">
    <dxf>
      <font>
        <sz val="11"/>
      </font>
    </dxf>
  </rfmt>
  <rfmt sheetId="1" sqref="H36:H41" start="0" length="2147483647">
    <dxf>
      <font>
        <sz val="12"/>
      </font>
    </dxf>
  </rfmt>
  <rcc rId="16" sId="1" xfDxf="1" s="1" dxf="1" numFmtId="4">
    <nc r="H43">
      <v>527558214.57999998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17" sId="1" xfDxf="1" s="1" dxf="1" numFmtId="4">
    <nc r="H44">
      <v>119835256.66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18" sId="1" xfDxf="1" s="1" dxf="1" numFmtId="4">
    <nc r="H45">
      <v>370439006.88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19" sId="1" xfDxf="1" s="1" dxf="1" numFmtId="4">
    <nc r="H46">
      <v>114691406.37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H43:H46" start="0" length="2147483647">
    <dxf>
      <font>
        <sz val="10"/>
      </font>
    </dxf>
  </rfmt>
  <rfmt sheetId="1" sqref="H43:H46" start="0" length="2147483647">
    <dxf>
      <font>
        <sz val="11"/>
      </font>
    </dxf>
  </rfmt>
  <rfmt sheetId="1" sqref="H43:H46" start="0" length="2147483647">
    <dxf>
      <font>
        <sz val="12"/>
      </font>
    </dxf>
  </rfmt>
  <rcc rId="20" sId="1" xfDxf="1" s="1" dxf="1" numFmtId="4">
    <nc r="H48">
      <v>2259275479.0500002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21" sId="1" xfDxf="1" s="1" dxf="1" numFmtId="4">
    <nc r="H49">
      <v>3951898297.3899999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22" sId="1" xfDxf="1" s="1" dxf="1" numFmtId="4">
    <nc r="H50">
      <v>29800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23" sId="1" xfDxf="1" s="1" dxf="1" numFmtId="4">
    <nc r="H51">
      <v>153037093.25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24" sId="1" xfDxf="1" s="1" dxf="1" numFmtId="4">
    <nc r="H52">
      <v>108371585.06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H48:H52" start="0" length="2147483647">
    <dxf>
      <font>
        <sz val="10"/>
      </font>
    </dxf>
  </rfmt>
  <rfmt sheetId="1" sqref="H48:H52" start="0" length="2147483647">
    <dxf>
      <font>
        <sz val="11"/>
      </font>
    </dxf>
  </rfmt>
  <rfmt sheetId="1" sqref="H48:H52" start="0" length="2147483647">
    <dxf>
      <font>
        <sz val="12"/>
      </font>
    </dxf>
  </rfmt>
  <rcc rId="25" sId="1" xfDxf="1" s="1" dxf="1" numFmtId="4">
    <nc r="H54">
      <v>621125416.15999997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26" sId="1" xfDxf="1" s="1" dxf="1" numFmtId="4">
    <nc r="H55">
      <v>101480595.61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H54:H55" start="0" length="2147483647">
    <dxf>
      <font>
        <sz val="10"/>
      </font>
    </dxf>
  </rfmt>
  <rfmt sheetId="1" sqref="H54:H55" start="0" length="2147483647">
    <dxf>
      <font>
        <sz val="11"/>
      </font>
    </dxf>
  </rfmt>
  <rfmt sheetId="1" sqref="H54:H55" start="0" length="2147483647">
    <dxf>
      <font>
        <sz val="12"/>
      </font>
    </dxf>
  </rfmt>
  <rcc rId="27" sId="1" xfDxf="1" s="1" dxf="1" numFmtId="4">
    <nc r="H57">
      <v>7697708.46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28" sId="1" xfDxf="1" s="1" dxf="1" numFmtId="4">
    <nc r="H58">
      <v>18119456.699999999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29" sId="1" xfDxf="1" s="1" dxf="1" numFmtId="4">
    <nc r="H59">
      <v>280424091.13999999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30" sId="1" xfDxf="1" s="1" dxf="1" numFmtId="4">
    <nc r="H60">
      <v>84556436.950000003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H57:H60" start="0" length="2147483647">
    <dxf>
      <font>
        <sz val="10"/>
      </font>
    </dxf>
  </rfmt>
  <rfmt sheetId="1" sqref="H57:H60" start="0" length="2147483647">
    <dxf>
      <font>
        <sz val="11"/>
      </font>
    </dxf>
  </rfmt>
  <rfmt sheetId="1" sqref="H57:H60" start="0" length="2147483647">
    <dxf>
      <font>
        <sz val="12"/>
      </font>
    </dxf>
  </rfmt>
  <rcc rId="31" sId="1" xfDxf="1" s="1" dxf="1" numFmtId="4">
    <nc r="H62">
      <v>276498687.94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32" sId="1" xfDxf="1" s="1" dxf="1" numFmtId="4">
    <nc r="H63">
      <v>128272768.01000001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33" sId="1" xfDxf="1" s="1" dxf="1" numFmtId="4">
    <nc r="H64">
      <v>16599613.23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H62:H64" start="0" length="2147483647">
    <dxf>
      <font>
        <sz val="10"/>
      </font>
    </dxf>
  </rfmt>
  <rfmt sheetId="1" sqref="H62:H64" start="0" length="2147483647">
    <dxf>
      <font>
        <sz val="11"/>
      </font>
    </dxf>
  </rfmt>
  <rfmt sheetId="1" sqref="H62:H64" start="0" length="2147483647">
    <dxf>
      <font>
        <sz val="12"/>
      </font>
    </dxf>
  </rfmt>
  <rcc rId="34" sId="1" xfDxf="1" s="1" dxf="1" numFmtId="4">
    <nc r="H66">
      <v>23868936.280000001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H66" start="0" length="2147483647">
    <dxf>
      <font>
        <sz val="10"/>
      </font>
    </dxf>
  </rfmt>
  <rfmt sheetId="1" sqref="H66" start="0" length="2147483647">
    <dxf>
      <font>
        <sz val="11"/>
      </font>
    </dxf>
  </rfmt>
  <rfmt sheetId="1" sqref="H66" start="0" length="2147483647">
    <dxf>
      <font>
        <sz val="12"/>
      </font>
    </dxf>
  </rfmt>
  <rcc rId="35" sId="1" xfDxf="1" s="1" dxf="1" numFmtId="4">
    <nc r="H68">
      <v>412152351.87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3" formatCode="#,##0.00;[Red]\-#,##0.00;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H68" start="0" length="2147483647">
    <dxf>
      <font>
        <sz val="10"/>
      </font>
    </dxf>
  </rfmt>
  <rfmt sheetId="1" sqref="H68" start="0" length="2147483647">
    <dxf>
      <font>
        <sz val="11"/>
      </font>
    </dxf>
  </rfmt>
  <rfmt sheetId="1" sqref="H68" start="0" length="2147483647">
    <dxf>
      <font>
        <sz val="12"/>
      </font>
    </dxf>
  </rfmt>
  <rcv guid="{D7592D57-F6A0-42A5-9FA6-0C3DF6E56512}" action="delete"/>
  <rdn rId="0" localSheetId="1" customView="1" name="Z_D7592D57_F6A0_42A5_9FA6_0C3DF6E56512_.wvu.PrintTitles" hidden="1" oldHidden="1">
    <formula>'на 01.10.2016'!$4:$4</formula>
    <oldFormula>'на 01.10.2016'!$4:$4</oldFormula>
  </rdn>
  <rcv guid="{D7592D57-F6A0-42A5-9FA6-0C3DF6E5651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" sId="1" numFmtId="4">
    <oc r="H7">
      <v>2199312855.4499998</v>
    </oc>
    <nc r="H7">
      <v>2479895685.4099994</v>
    </nc>
  </rcc>
  <rcc rId="38" sId="1" numFmtId="4">
    <oc r="H8">
      <v>47039135.060000002</v>
    </oc>
    <nc r="H8">
      <v>54478519.509999998</v>
    </nc>
  </rcc>
  <rcc rId="39" sId="1" numFmtId="4">
    <oc r="H9">
      <v>647039759.72000003</v>
    </oc>
    <nc r="H9">
      <v>659532051.46000004</v>
    </nc>
  </rcc>
  <rcc rId="40" sId="1" numFmtId="4">
    <oc r="H10">
      <v>474515652.00999999</v>
    </oc>
    <nc r="H10">
      <v>502596122.1500001</v>
    </nc>
  </rcc>
  <rcc rId="41" sId="1" numFmtId="4">
    <oc r="H11">
      <v>123175265.09999999</v>
    </oc>
    <nc r="H11">
      <v>144536615.66000003</v>
    </nc>
  </rcc>
  <rcc rId="42" sId="1" numFmtId="4">
    <oc r="H12">
      <v>47888.81</v>
    </oc>
    <nc r="H12">
      <v>48246.51</v>
    </nc>
  </rcc>
  <rcc rId="43" sId="1" numFmtId="4">
    <oc r="I12">
      <v>47900</v>
    </oc>
    <nc r="I12">
      <v>48300</v>
    </nc>
  </rcc>
  <rcc rId="44" sId="1" numFmtId="4">
    <oc r="H13">
      <v>731760132.07000005</v>
    </oc>
    <nc r="H13">
      <v>834613125.12000012</v>
    </nc>
  </rcc>
  <rcc rId="45" sId="1" numFmtId="4">
    <oc r="H14">
      <v>25233608.300000001</v>
    </oc>
    <nc r="H14">
      <v>23046830.369999997</v>
    </nc>
  </rcc>
  <rcc rId="46" sId="1" numFmtId="4">
    <oc r="H15">
      <v>5640310.6500000004</v>
    </oc>
    <nc r="H15">
      <v>6286374.6699999999</v>
    </nc>
  </rcc>
  <rcc rId="47" sId="1" numFmtId="4">
    <oc r="H16">
      <v>121423666.11</v>
    </oc>
    <nc r="H16">
      <v>149430983.29999998</v>
    </nc>
  </rcc>
  <rcc rId="48" sId="1" numFmtId="4">
    <oc r="H17">
      <v>65700</v>
    </oc>
    <nc r="H17">
      <v>71100</v>
    </nc>
  </rcc>
  <rcc rId="49" sId="1" numFmtId="4">
    <oc r="H18">
      <v>209535408.88</v>
    </oc>
    <nc r="H18">
      <v>233348914.38</v>
    </nc>
  </rcc>
  <rcc rId="50" sId="1" numFmtId="4">
    <oc r="H19">
      <v>107516712.83</v>
    </oc>
    <nc r="H19">
      <v>315444109.25</v>
    </nc>
  </rcc>
  <rcc rId="51" sId="1" numFmtId="4">
    <oc r="I19">
      <v>298150400</v>
    </oc>
    <nc r="I19">
      <f>298150400+30000000</f>
    </nc>
  </rcc>
  <rcc rId="52" sId="1" numFmtId="4">
    <oc r="H21">
      <v>5926142410.21</v>
    </oc>
    <nc r="H21">
      <v>6794752476.2600002</v>
    </nc>
  </rcc>
  <rcc rId="53" sId="1" numFmtId="4">
    <oc r="H22">
      <v>44027254.450000003</v>
    </oc>
    <nc r="H22">
      <v>45881236.149999999</v>
    </nc>
  </rcc>
  <rcc rId="54" sId="1" numFmtId="4">
    <oc r="I22">
      <v>44027254.450000003</v>
    </oc>
    <nc r="I22">
      <v>47027254.450000003</v>
    </nc>
  </rcc>
  <rcc rId="55" sId="1" numFmtId="4">
    <oc r="H23">
      <v>-13444787.32</v>
    </oc>
    <nc r="H23">
      <v>-16360062.139999984</v>
    </nc>
  </rcc>
  <rcc rId="56" sId="1" numFmtId="4">
    <oc r="I23">
      <v>-13444787.32</v>
    </oc>
    <nc r="I23">
      <v>-16444787.32</v>
    </nc>
  </rcc>
  <rcc rId="57" sId="1">
    <oc r="L24">
      <f>I24-G24</f>
    </oc>
    <nc r="L24"/>
  </rcc>
  <rcc rId="58" sId="1">
    <oc r="L6">
      <f>I6-G6</f>
    </oc>
    <nc r="L6"/>
  </rcc>
  <rfmt sheetId="1" sqref="H6:H24">
    <dxf>
      <fill>
        <patternFill>
          <bgColor theme="0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1">
    <nc r="L24">
      <f>I24-G24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" sId="1">
    <nc r="L6">
      <f>I6-G6</f>
    </nc>
  </rcc>
  <rdn rId="0" localSheetId="1" customView="1" name="Z_BAD50A54_4AEB_42CA_A5E4_1F667DC224EA_.wvu.PrintTitles" hidden="1" oldHidden="1">
    <formula>'на 01.10.2016'!$4:$4</formula>
  </rdn>
  <rcv guid="{BAD50A54-4AEB-42CA-A5E4-1F667DC224EA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" sId="1" odxf="1" dxf="1">
    <nc r="L7">
      <f>I7-G7</f>
    </nc>
    <odxf>
      <numFmt numFmtId="0" formatCode="General"/>
    </odxf>
    <ndxf>
      <numFmt numFmtId="167" formatCode="#,##0.00_ ;[Red]\-#,##0.00\ "/>
    </ndxf>
  </rcc>
  <rcc rId="63" sId="1" odxf="1" dxf="1">
    <nc r="L8">
      <f>I8-G8</f>
    </nc>
    <odxf>
      <numFmt numFmtId="0" formatCode="General"/>
    </odxf>
    <ndxf>
      <numFmt numFmtId="167" formatCode="#,##0.00_ ;[Red]\-#,##0.00\ "/>
    </ndxf>
  </rcc>
  <rcc rId="64" sId="1" odxf="1" dxf="1">
    <nc r="L9">
      <f>I9-G9</f>
    </nc>
    <odxf>
      <numFmt numFmtId="0" formatCode="General"/>
    </odxf>
    <ndxf>
      <numFmt numFmtId="167" formatCode="#,##0.00_ ;[Red]\-#,##0.00\ "/>
    </ndxf>
  </rcc>
  <rcc rId="65" sId="1" odxf="1" dxf="1">
    <nc r="L10">
      <f>I10-G10</f>
    </nc>
    <odxf>
      <numFmt numFmtId="0" formatCode="General"/>
    </odxf>
    <ndxf>
      <numFmt numFmtId="167" formatCode="#,##0.00_ ;[Red]\-#,##0.00\ "/>
    </ndxf>
  </rcc>
  <rcc rId="66" sId="1" odxf="1" dxf="1">
    <nc r="L11">
      <f>I11-G11</f>
    </nc>
    <odxf>
      <numFmt numFmtId="0" formatCode="General"/>
    </odxf>
    <ndxf>
      <numFmt numFmtId="167" formatCode="#,##0.00_ ;[Red]\-#,##0.00\ "/>
    </ndxf>
  </rcc>
  <rcc rId="67" sId="1" odxf="1" dxf="1">
    <nc r="L12">
      <f>I12-G12</f>
    </nc>
    <odxf>
      <numFmt numFmtId="0" formatCode="General"/>
    </odxf>
    <ndxf>
      <numFmt numFmtId="167" formatCode="#,##0.00_ ;[Red]\-#,##0.00\ "/>
    </ndxf>
  </rcc>
  <rcc rId="68" sId="1" odxf="1" dxf="1">
    <nc r="L13">
      <f>I13-G13</f>
    </nc>
    <odxf>
      <numFmt numFmtId="0" formatCode="General"/>
    </odxf>
    <ndxf>
      <numFmt numFmtId="167" formatCode="#,##0.00_ ;[Red]\-#,##0.00\ "/>
    </ndxf>
  </rcc>
  <rcc rId="69" sId="1" odxf="1" dxf="1">
    <nc r="L14">
      <f>I14-G14</f>
    </nc>
    <odxf>
      <numFmt numFmtId="0" formatCode="General"/>
    </odxf>
    <ndxf>
      <numFmt numFmtId="167" formatCode="#,##0.00_ ;[Red]\-#,##0.00\ "/>
    </ndxf>
  </rcc>
  <rcc rId="70" sId="1" odxf="1" dxf="1">
    <nc r="L15">
      <f>I15-G15</f>
    </nc>
    <odxf>
      <numFmt numFmtId="0" formatCode="General"/>
    </odxf>
    <ndxf>
      <numFmt numFmtId="167" formatCode="#,##0.00_ ;[Red]\-#,##0.00\ "/>
    </ndxf>
  </rcc>
  <rcc rId="71" sId="1" odxf="1" dxf="1">
    <nc r="L16">
      <f>I16-G16</f>
    </nc>
    <odxf>
      <numFmt numFmtId="0" formatCode="General"/>
    </odxf>
    <ndxf>
      <numFmt numFmtId="167" formatCode="#,##0.00_ ;[Red]\-#,##0.00\ "/>
    </ndxf>
  </rcc>
  <rcc rId="72" sId="1" odxf="1" dxf="1">
    <nc r="L17">
      <f>I17-G17</f>
    </nc>
    <odxf>
      <numFmt numFmtId="0" formatCode="General"/>
    </odxf>
    <ndxf>
      <numFmt numFmtId="167" formatCode="#,##0.00_ ;[Red]\-#,##0.00\ "/>
    </ndxf>
  </rcc>
  <rcc rId="73" sId="1" odxf="1" dxf="1">
    <nc r="L18">
      <f>I18-G18</f>
    </nc>
    <odxf>
      <font>
        <sz val="18"/>
        <name val="Times New Roman"/>
        <scheme val="none"/>
      </font>
      <numFmt numFmtId="0" formatCode="General"/>
    </odxf>
    <ndxf>
      <font>
        <sz val="12"/>
        <name val="Times New Roman"/>
        <scheme val="none"/>
      </font>
      <numFmt numFmtId="167" formatCode="#,##0.00_ ;[Red]\-#,##0.00\ "/>
    </ndxf>
  </rcc>
  <rcc rId="74" sId="1" odxf="1" dxf="1">
    <nc r="L19">
      <f>I19-G19</f>
    </nc>
    <odxf>
      <font>
        <sz val="18"/>
        <name val="Times New Roman"/>
        <scheme val="none"/>
      </font>
      <numFmt numFmtId="0" formatCode="General"/>
    </odxf>
    <ndxf>
      <font>
        <sz val="12"/>
        <name val="Times New Roman"/>
        <scheme val="none"/>
      </font>
      <numFmt numFmtId="167" formatCode="#,##0.00_ ;[Red]\-#,##0.00\ "/>
    </ndxf>
  </rcc>
  <rcc rId="75" sId="1" odxf="1" dxf="1">
    <nc r="L20">
      <f>I20-G20</f>
    </nc>
    <odxf>
      <font>
        <sz val="18"/>
        <name val="Times New Roman"/>
        <scheme val="none"/>
      </font>
      <numFmt numFmtId="0" formatCode="General"/>
    </odxf>
    <ndxf>
      <font>
        <sz val="12"/>
        <name val="Times New Roman"/>
        <scheme val="none"/>
      </font>
      <numFmt numFmtId="167" formatCode="#,##0.00_ ;[Red]\-#,##0.00\ "/>
    </ndxf>
  </rcc>
  <rcc rId="76" sId="1" odxf="1" dxf="1">
    <nc r="L21">
      <f>I21-G21</f>
    </nc>
    <odxf>
      <font>
        <sz val="18"/>
        <name val="Times New Roman"/>
        <scheme val="none"/>
      </font>
      <numFmt numFmtId="0" formatCode="General"/>
    </odxf>
    <ndxf>
      <font>
        <sz val="12"/>
        <name val="Times New Roman"/>
        <scheme val="none"/>
      </font>
      <numFmt numFmtId="167" formatCode="#,##0.00_ ;[Red]\-#,##0.00\ "/>
    </ndxf>
  </rcc>
  <rcc rId="77" sId="1" odxf="1" dxf="1">
    <nc r="L22">
      <f>I22-G22</f>
    </nc>
    <odxf>
      <font>
        <sz val="18"/>
        <name val="Times New Roman"/>
        <scheme val="none"/>
      </font>
      <numFmt numFmtId="0" formatCode="General"/>
    </odxf>
    <ndxf>
      <font>
        <sz val="12"/>
        <name val="Times New Roman"/>
        <scheme val="none"/>
      </font>
      <numFmt numFmtId="167" formatCode="#,##0.00_ ;[Red]\-#,##0.00\ "/>
    </ndxf>
  </rcc>
  <rcc rId="78" sId="1" odxf="1" dxf="1">
    <nc r="L23">
      <f>I23-G23</f>
    </nc>
    <odxf>
      <font>
        <sz val="18"/>
        <name val="Times New Roman"/>
        <scheme val="none"/>
      </font>
      <numFmt numFmtId="0" formatCode="General"/>
    </odxf>
    <ndxf>
      <font>
        <sz val="12"/>
        <name val="Times New Roman"/>
        <scheme val="none"/>
      </font>
      <numFmt numFmtId="167" formatCode="#,##0.00_ ;[Red]\-#,##0.00\ "/>
    </ndxf>
  </rcc>
  <rcc rId="79" sId="1">
    <nc r="L4" t="inlineStr">
      <is>
        <t>Откл, от плана</t>
      </is>
    </nc>
  </rcc>
  <rcc rId="80" sId="1">
    <nc r="M4" t="inlineStr">
      <is>
        <t>Прим.</t>
      </is>
    </nc>
  </rcc>
  <rcc rId="81" sId="1">
    <nc r="I27">
      <f>G27</f>
    </nc>
  </rcc>
  <rcc rId="82" sId="1">
    <nc r="I28">
      <f>G28</f>
    </nc>
  </rcc>
  <rcc rId="83" sId="1">
    <nc r="I29">
      <f>G29</f>
    </nc>
  </rcc>
  <rcc rId="84" sId="1">
    <nc r="I30">
      <f>G30</f>
    </nc>
  </rcc>
  <rcc rId="85" sId="1">
    <nc r="I31">
      <f>G31</f>
    </nc>
  </rcc>
  <rcc rId="86" sId="1">
    <nc r="I32">
      <f>G32</f>
    </nc>
  </rcc>
  <rcc rId="87" sId="1">
    <nc r="I33">
      <f>G33</f>
    </nc>
  </rcc>
  <rcc rId="88" sId="1">
    <nc r="I34">
      <f>G34</f>
    </nc>
  </rcc>
  <rcc rId="89" sId="1">
    <nc r="I36">
      <f>G36</f>
    </nc>
  </rcc>
  <rcc rId="90" sId="1">
    <nc r="I37">
      <f>G37</f>
    </nc>
  </rcc>
  <rcc rId="91" sId="1">
    <nc r="I38">
      <f>G38</f>
    </nc>
  </rcc>
  <rcc rId="92" sId="1">
    <nc r="I39">
      <f>G39</f>
    </nc>
  </rcc>
  <rcc rId="93" sId="1">
    <nc r="I40">
      <f>G40</f>
    </nc>
  </rcc>
  <rcc rId="94" sId="1">
    <nc r="I41">
      <f>G41</f>
    </nc>
  </rcc>
  <rcc rId="95" sId="1">
    <nc r="I43">
      <f>G43</f>
    </nc>
  </rcc>
  <rcc rId="96" sId="1">
    <nc r="I44">
      <f>G44</f>
    </nc>
  </rcc>
  <rcc rId="97" sId="1">
    <nc r="I45">
      <f>G45</f>
    </nc>
  </rcc>
  <rcc rId="98" sId="1">
    <nc r="I46">
      <f>G46</f>
    </nc>
  </rcc>
  <rcc rId="99" sId="1">
    <nc r="I48">
      <f>G48</f>
    </nc>
  </rcc>
  <rcc rId="100" sId="1">
    <nc r="I49">
      <f>G49</f>
    </nc>
  </rcc>
  <rcc rId="101" sId="1">
    <nc r="I50">
      <f>G50</f>
    </nc>
  </rcc>
  <rcc rId="102" sId="1">
    <nc r="I51">
      <f>G51</f>
    </nc>
  </rcc>
  <rcc rId="103" sId="1">
    <nc r="I52">
      <f>G52</f>
    </nc>
  </rcc>
  <rcc rId="104" sId="1">
    <nc r="I54">
      <f>G54</f>
    </nc>
  </rcc>
  <rcc rId="105" sId="1">
    <nc r="I55">
      <f>G55</f>
    </nc>
  </rcc>
  <rcc rId="106" sId="1">
    <nc r="I57">
      <f>G57</f>
    </nc>
  </rcc>
  <rcc rId="107" sId="1">
    <nc r="I58">
      <f>G58</f>
    </nc>
  </rcc>
  <rcc rId="108" sId="1">
    <nc r="I59">
      <f>G59</f>
    </nc>
  </rcc>
  <rcc rId="109" sId="1">
    <nc r="I60">
      <f>G60</f>
    </nc>
  </rcc>
  <rcc rId="110" sId="1">
    <nc r="I62">
      <f>G62</f>
    </nc>
  </rcc>
  <rcc rId="111" sId="1">
    <nc r="I63">
      <f>G63</f>
    </nc>
  </rcc>
  <rcc rId="112" sId="1">
    <nc r="I64">
      <f>G64</f>
    </nc>
  </rcc>
  <rcc rId="113" sId="1">
    <nc r="I66">
      <f>G66</f>
    </nc>
  </rcc>
  <rcc rId="114" sId="1">
    <nc r="I68">
      <f>G68</f>
    </nc>
  </rcc>
  <rfmt sheetId="1" sqref="A26:XFD26" start="0" length="2147483647">
    <dxf>
      <font>
        <b/>
      </font>
    </dxf>
  </rfmt>
  <rfmt sheetId="1" sqref="A35:XFD35" start="0" length="2147483647">
    <dxf>
      <font>
        <b/>
      </font>
    </dxf>
  </rfmt>
  <rfmt sheetId="1" sqref="A42:XFD42" start="0" length="2147483647">
    <dxf>
      <font>
        <b/>
      </font>
    </dxf>
  </rfmt>
  <rfmt sheetId="1" sqref="A47:XFD47" start="0" length="2147483647">
    <dxf>
      <font>
        <b/>
      </font>
    </dxf>
  </rfmt>
  <rfmt sheetId="1" sqref="A53:XFD53" start="0" length="2147483647">
    <dxf>
      <font>
        <b/>
      </font>
    </dxf>
  </rfmt>
  <rfmt sheetId="1" sqref="A56:XFD56" start="0" length="2147483647">
    <dxf>
      <font>
        <b/>
      </font>
    </dxf>
  </rfmt>
  <rfmt sheetId="1" sqref="A61:XFD61" start="0" length="2147483647">
    <dxf>
      <font>
        <b/>
      </font>
    </dxf>
  </rfmt>
  <rfmt sheetId="1" sqref="A65:XFD65" start="0" length="2147483647">
    <dxf>
      <font>
        <b/>
      </font>
    </dxf>
  </rfmt>
  <rfmt sheetId="1" sqref="A67:XFD67" start="0" length="2147483647">
    <dxf>
      <font>
        <b/>
      </font>
    </dxf>
  </rfmt>
  <rcv guid="{BAD50A54-4AEB-42CA-A5E4-1F667DC224EA}" action="delete"/>
  <rdn rId="0" localSheetId="1" customView="1" name="Z_BAD50A54_4AEB_42CA_A5E4_1F667DC224EA_.wvu.PrintTitles" hidden="1" oldHidden="1">
    <formula>'на 01.10.2016'!$4:$4</formula>
    <oldFormula>'на 01.10.2016'!$4:$4</oldFormula>
  </rdn>
  <rcv guid="{BAD50A54-4AEB-42CA-A5E4-1F667DC224EA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" sId="1">
    <oc r="L4" t="inlineStr">
      <is>
        <t>Откл, от плана</t>
      </is>
    </oc>
    <nc r="L4" t="inlineStr">
      <is>
        <t>Откл. от плана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" sId="1" xfDxf="1" s="1" dxf="1" numFmtId="4">
    <nc r="G72">
      <v>2200000000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" sId="1" xfDxf="1" s="1" dxf="1" numFmtId="4">
    <nc r="H72">
      <v>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9" sId="1" xfDxf="1" s="1" dxf="1" numFmtId="4">
    <nc r="G73">
      <v>2500000000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" sId="1" xfDxf="1" s="1" dxf="1" numFmtId="4">
    <nc r="H73">
      <v>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1" sId="1" xfDxf="1" s="1" dxf="1" numFmtId="4">
    <nc r="G74">
      <v>300000000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" sId="1" xfDxf="1" s="1" dxf="1" numFmtId="4">
    <nc r="H74">
      <v>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3" sId="1" xfDxf="1" s="1" dxf="1" numFmtId="4">
    <nc r="G75">
      <v>-1293402082.8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4" sId="1" xfDxf="1" s="1" dxf="1" numFmtId="4">
    <nc r="H75">
      <v>-388000000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" sId="1" xfDxf="1" s="1" dxf="1" numFmtId="4">
    <nc r="G76">
      <v>16206597917.200001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6" sId="1" xfDxf="1" s="1" dxf="1" numFmtId="4">
    <nc r="H76">
      <v>9416000000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7" sId="1" xfDxf="1" s="1" dxf="1" numFmtId="4">
    <nc r="G77">
      <v>17500000000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8" sId="1" xfDxf="1" s="1" dxf="1" numFmtId="4">
    <nc r="H77">
      <v>9804000000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" sId="1" xfDxf="1" s="1" dxf="1" numFmtId="4">
    <nc r="G78">
      <v>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" sId="1" xfDxf="1" s="1" dxf="1" numFmtId="4">
    <nc r="H78">
      <v>650315000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" sId="1" xfDxf="1" s="1" dxf="1" numFmtId="4">
    <nc r="G79">
      <v>3901890000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" sId="1" xfDxf="1" s="1" dxf="1" numFmtId="4">
    <nc r="H79">
      <v>3225552000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" sId="1" xfDxf="1" s="1" dxf="1" numFmtId="4">
    <nc r="G80">
      <v>3901890000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" sId="1" xfDxf="1" s="1" dxf="1" numFmtId="4">
    <nc r="H80">
      <v>2575237000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" sId="1" xfDxf="1" s="1" dxf="1" numFmtId="4">
    <nc r="G81">
      <v>147097256.63999999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6" sId="1" xfDxf="1" s="1" dxf="1" numFmtId="4">
    <nc r="H81">
      <v>139928328.90000001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" sId="1" xfDxf="1" s="1" dxf="1" numFmtId="4">
    <nc r="G82">
      <v>-130000000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" sId="1" xfDxf="1" s="1" dxf="1" numFmtId="4">
    <nc r="H82">
      <v>259000000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" sId="1" xfDxf="1" s="1" dxf="1" numFmtId="4">
    <nc r="G83">
      <v>130000000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" sId="1" xfDxf="1" s="1" dxf="1" numFmtId="4">
    <nc r="H83">
      <v>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1" sId="1" xfDxf="1" s="1" dxf="1" numFmtId="4">
    <nc r="G84">
      <v>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2" sId="1" xfDxf="1" s="1" dxf="1" numFmtId="4">
    <nc r="H84">
      <v>259000000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3" sId="1" xfDxf="1" dxf="1" numFmtId="4">
    <oc r="G85">
      <f>G72+G75+G78+G81+G82</f>
    </oc>
    <nc r="G85">
      <v>923695173.84000003</v>
    </nc>
    <ndxf>
      <font>
        <sz val="12"/>
        <name val="Times New Roman"/>
        <scheme val="none"/>
      </font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" sId="1" xfDxf="1" dxf="1" numFmtId="4">
    <oc r="H85">
      <f>H72+H75+H78+H81+H82</f>
    </oc>
    <nc r="H85">
      <v>661243328.89999998</v>
    </nc>
    <ndxf>
      <font>
        <sz val="12"/>
        <name val="Times New Roman"/>
        <scheme val="none"/>
      </font>
      <numFmt numFmtId="4" formatCode="#,##0.00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abSelected="1" view="pageBreakPreview" zoomScaleNormal="75" zoomScaleSheetLayoutView="100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F4" sqref="F4"/>
    </sheetView>
  </sheetViews>
  <sheetFormatPr defaultColWidth="9.140625" defaultRowHeight="15.75" x14ac:dyDescent="0.25"/>
  <cols>
    <col min="1" max="1" width="4.28515625" style="3" customWidth="1"/>
    <col min="2" max="2" width="10.140625" style="3" customWidth="1"/>
    <col min="3" max="3" width="3.85546875" style="3" customWidth="1"/>
    <col min="4" max="4" width="6" style="3" customWidth="1"/>
    <col min="5" max="5" width="4.28515625" style="3" customWidth="1"/>
    <col min="6" max="6" width="71.140625" style="1" customWidth="1"/>
    <col min="7" max="7" width="20.28515625" style="1" customWidth="1"/>
    <col min="8" max="8" width="21.28515625" style="1" customWidth="1"/>
    <col min="9" max="9" width="19.85546875" style="1" customWidth="1"/>
    <col min="10" max="10" width="13.140625" style="1" customWidth="1"/>
    <col min="11" max="11" width="3.7109375" style="12" customWidth="1"/>
    <col min="12" max="12" width="20.28515625" style="12" customWidth="1"/>
    <col min="13" max="13" width="17.85546875" style="12" customWidth="1"/>
    <col min="14" max="16384" width="9.140625" style="12"/>
  </cols>
  <sheetData>
    <row r="1" spans="1:13" s="1" customFormat="1" ht="28.5" customHeight="1" x14ac:dyDescent="0.25">
      <c r="A1" s="42" t="s">
        <v>160</v>
      </c>
      <c r="B1" s="42"/>
      <c r="C1" s="42"/>
      <c r="D1" s="42"/>
      <c r="E1" s="42"/>
      <c r="F1" s="42"/>
      <c r="G1" s="42"/>
      <c r="H1" s="42"/>
      <c r="I1" s="42"/>
      <c r="J1" s="42"/>
    </row>
    <row r="2" spans="1:13" s="1" customFormat="1" ht="23.25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3" s="7" customFormat="1" x14ac:dyDescent="0.2">
      <c r="A3" s="2"/>
      <c r="B3" s="3"/>
      <c r="C3" s="2"/>
      <c r="D3" s="2"/>
      <c r="E3" s="2"/>
      <c r="F3" s="4"/>
      <c r="G3" s="5"/>
      <c r="H3" s="6"/>
      <c r="I3" s="5"/>
      <c r="J3" s="6" t="s">
        <v>127</v>
      </c>
    </row>
    <row r="4" spans="1:13" s="8" customFormat="1" ht="63" x14ac:dyDescent="0.2">
      <c r="A4" s="43" t="s">
        <v>147</v>
      </c>
      <c r="B4" s="44"/>
      <c r="C4" s="44"/>
      <c r="D4" s="44"/>
      <c r="E4" s="45"/>
      <c r="F4" s="28" t="s">
        <v>118</v>
      </c>
      <c r="G4" s="25" t="s">
        <v>149</v>
      </c>
      <c r="H4" s="25" t="s">
        <v>148</v>
      </c>
      <c r="I4" s="25" t="s">
        <v>150</v>
      </c>
      <c r="J4" s="25" t="s">
        <v>151</v>
      </c>
    </row>
    <row r="5" spans="1:13" s="8" customFormat="1" x14ac:dyDescent="0.2">
      <c r="A5" s="46"/>
      <c r="B5" s="47"/>
      <c r="C5" s="47"/>
      <c r="D5" s="47"/>
      <c r="E5" s="48"/>
      <c r="F5" s="29" t="s">
        <v>4</v>
      </c>
      <c r="G5" s="25"/>
      <c r="H5" s="25"/>
      <c r="I5" s="25"/>
      <c r="J5" s="25"/>
    </row>
    <row r="6" spans="1:13" s="1" customFormat="1" ht="15.75" customHeight="1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5</v>
      </c>
      <c r="F6" s="10" t="s">
        <v>9</v>
      </c>
      <c r="G6" s="18">
        <f>SUM(G7:G19)</f>
        <v>7774784468</v>
      </c>
      <c r="H6" s="33">
        <f>SUM(H7:H19)</f>
        <v>5403328677.79</v>
      </c>
      <c r="I6" s="18">
        <f>SUM(I7:I19)</f>
        <v>7518740500</v>
      </c>
      <c r="J6" s="17">
        <f>I6/G6*100</f>
        <v>96.706738700553771</v>
      </c>
      <c r="M6" s="30"/>
    </row>
    <row r="7" spans="1:13" s="1" customFormat="1" ht="17.25" customHeight="1" x14ac:dyDescent="0.25">
      <c r="A7" s="9" t="s">
        <v>5</v>
      </c>
      <c r="B7" s="9" t="s">
        <v>10</v>
      </c>
      <c r="C7" s="9" t="s">
        <v>7</v>
      </c>
      <c r="D7" s="9" t="s">
        <v>8</v>
      </c>
      <c r="E7" s="9" t="s">
        <v>5</v>
      </c>
      <c r="F7" s="10" t="s">
        <v>11</v>
      </c>
      <c r="G7" s="18">
        <v>3518299000</v>
      </c>
      <c r="H7" s="33">
        <v>2479895685.4099994</v>
      </c>
      <c r="I7" s="18">
        <v>3554627000</v>
      </c>
      <c r="J7" s="17">
        <f t="shared" ref="J7:J72" si="0">I7/G7*100</f>
        <v>101.03254441990291</v>
      </c>
      <c r="L7" s="30"/>
    </row>
    <row r="8" spans="1:13" s="1" customFormat="1" ht="33.75" customHeight="1" x14ac:dyDescent="0.25">
      <c r="A8" s="9" t="s">
        <v>5</v>
      </c>
      <c r="B8" s="9" t="s">
        <v>128</v>
      </c>
      <c r="C8" s="9" t="s">
        <v>7</v>
      </c>
      <c r="D8" s="9" t="s">
        <v>8</v>
      </c>
      <c r="E8" s="9" t="s">
        <v>5</v>
      </c>
      <c r="F8" s="10" t="s">
        <v>129</v>
      </c>
      <c r="G8" s="18">
        <v>63756800</v>
      </c>
      <c r="H8" s="33">
        <v>54478519.509999998</v>
      </c>
      <c r="I8" s="18">
        <v>74059600</v>
      </c>
      <c r="J8" s="17">
        <f t="shared" si="0"/>
        <v>116.1595312186308</v>
      </c>
      <c r="L8" s="30"/>
    </row>
    <row r="9" spans="1:13" s="1" customFormat="1" ht="18" customHeight="1" x14ac:dyDescent="0.25">
      <c r="A9" s="9" t="s">
        <v>5</v>
      </c>
      <c r="B9" s="9" t="s">
        <v>12</v>
      </c>
      <c r="C9" s="9" t="s">
        <v>7</v>
      </c>
      <c r="D9" s="9" t="s">
        <v>8</v>
      </c>
      <c r="E9" s="9" t="s">
        <v>5</v>
      </c>
      <c r="F9" s="10" t="s">
        <v>13</v>
      </c>
      <c r="G9" s="18">
        <v>952684100</v>
      </c>
      <c r="H9" s="33">
        <v>659532051.46000004</v>
      </c>
      <c r="I9" s="18">
        <v>875486000</v>
      </c>
      <c r="J9" s="17">
        <f t="shared" si="0"/>
        <v>91.896778795825398</v>
      </c>
      <c r="L9" s="30"/>
    </row>
    <row r="10" spans="1:13" s="1" customFormat="1" ht="17.25" customHeight="1" x14ac:dyDescent="0.25">
      <c r="A10" s="9" t="s">
        <v>5</v>
      </c>
      <c r="B10" s="9" t="s">
        <v>14</v>
      </c>
      <c r="C10" s="9" t="s">
        <v>7</v>
      </c>
      <c r="D10" s="9" t="s">
        <v>8</v>
      </c>
      <c r="E10" s="9" t="s">
        <v>5</v>
      </c>
      <c r="F10" s="10" t="s">
        <v>15</v>
      </c>
      <c r="G10" s="18">
        <v>773504500</v>
      </c>
      <c r="H10" s="33">
        <v>502596122.1500001</v>
      </c>
      <c r="I10" s="18">
        <v>781139000</v>
      </c>
      <c r="J10" s="17">
        <f t="shared" si="0"/>
        <v>100.98700136844711</v>
      </c>
      <c r="L10" s="30"/>
    </row>
    <row r="11" spans="1:13" s="1" customFormat="1" ht="18.75" customHeight="1" x14ac:dyDescent="0.25">
      <c r="A11" s="9" t="s">
        <v>5</v>
      </c>
      <c r="B11" s="9" t="s">
        <v>17</v>
      </c>
      <c r="C11" s="9" t="s">
        <v>7</v>
      </c>
      <c r="D11" s="9" t="s">
        <v>8</v>
      </c>
      <c r="E11" s="9" t="s">
        <v>5</v>
      </c>
      <c r="F11" s="10" t="s">
        <v>18</v>
      </c>
      <c r="G11" s="18">
        <v>208346000</v>
      </c>
      <c r="H11" s="33">
        <v>144536615.66000003</v>
      </c>
      <c r="I11" s="18">
        <v>193048200</v>
      </c>
      <c r="J11" s="17">
        <f t="shared" si="0"/>
        <v>92.657502423852634</v>
      </c>
      <c r="L11" s="30"/>
    </row>
    <row r="12" spans="1:13" s="1" customFormat="1" ht="31.5" customHeight="1" x14ac:dyDescent="0.25">
      <c r="A12" s="9" t="s">
        <v>5</v>
      </c>
      <c r="B12" s="9" t="s">
        <v>20</v>
      </c>
      <c r="C12" s="9" t="s">
        <v>7</v>
      </c>
      <c r="D12" s="9" t="s">
        <v>8</v>
      </c>
      <c r="E12" s="9" t="s">
        <v>5</v>
      </c>
      <c r="F12" s="15" t="s">
        <v>21</v>
      </c>
      <c r="G12" s="18">
        <v>0</v>
      </c>
      <c r="H12" s="33">
        <v>48246.51</v>
      </c>
      <c r="I12" s="18">
        <v>48300</v>
      </c>
      <c r="J12" s="27" t="s">
        <v>141</v>
      </c>
      <c r="L12" s="30"/>
    </row>
    <row r="13" spans="1:13" s="1" customFormat="1" ht="32.25" customHeight="1" x14ac:dyDescent="0.25">
      <c r="A13" s="9" t="s">
        <v>5</v>
      </c>
      <c r="B13" s="9" t="s">
        <v>22</v>
      </c>
      <c r="C13" s="9" t="s">
        <v>7</v>
      </c>
      <c r="D13" s="9" t="s">
        <v>8</v>
      </c>
      <c r="E13" s="9" t="s">
        <v>5</v>
      </c>
      <c r="F13" s="10" t="s">
        <v>23</v>
      </c>
      <c r="G13" s="18">
        <v>1512214030</v>
      </c>
      <c r="H13" s="33">
        <v>834613125.12000012</v>
      </c>
      <c r="I13" s="18">
        <v>1170981800</v>
      </c>
      <c r="J13" s="17">
        <f t="shared" si="0"/>
        <v>77.434925001985334</v>
      </c>
      <c r="L13" s="30"/>
    </row>
    <row r="14" spans="1:13" s="1" customFormat="1" x14ac:dyDescent="0.25">
      <c r="A14" s="9" t="s">
        <v>5</v>
      </c>
      <c r="B14" s="9" t="s">
        <v>25</v>
      </c>
      <c r="C14" s="9" t="s">
        <v>7</v>
      </c>
      <c r="D14" s="9" t="s">
        <v>8</v>
      </c>
      <c r="E14" s="9" t="s">
        <v>5</v>
      </c>
      <c r="F14" s="15" t="s">
        <v>26</v>
      </c>
      <c r="G14" s="18">
        <v>13125400</v>
      </c>
      <c r="H14" s="33">
        <v>23046830.369999997</v>
      </c>
      <c r="I14" s="18">
        <v>30883700</v>
      </c>
      <c r="J14" s="17">
        <f t="shared" si="0"/>
        <v>235.29720998979082</v>
      </c>
      <c r="L14" s="30"/>
    </row>
    <row r="15" spans="1:13" s="1" customFormat="1" ht="31.5" x14ac:dyDescent="0.25">
      <c r="A15" s="9" t="s">
        <v>5</v>
      </c>
      <c r="B15" s="9" t="s">
        <v>27</v>
      </c>
      <c r="C15" s="9" t="s">
        <v>7</v>
      </c>
      <c r="D15" s="9" t="s">
        <v>8</v>
      </c>
      <c r="E15" s="9" t="s">
        <v>5</v>
      </c>
      <c r="F15" s="10" t="s">
        <v>144</v>
      </c>
      <c r="G15" s="18">
        <v>6290690</v>
      </c>
      <c r="H15" s="33">
        <v>6286374.6699999999</v>
      </c>
      <c r="I15" s="18">
        <v>6480900</v>
      </c>
      <c r="J15" s="17">
        <f t="shared" si="0"/>
        <v>103.0236746684386</v>
      </c>
      <c r="L15" s="30"/>
    </row>
    <row r="16" spans="1:13" s="1" customFormat="1" ht="31.5" x14ac:dyDescent="0.25">
      <c r="A16" s="9" t="s">
        <v>5</v>
      </c>
      <c r="B16" s="9" t="s">
        <v>28</v>
      </c>
      <c r="C16" s="9" t="s">
        <v>7</v>
      </c>
      <c r="D16" s="9" t="s">
        <v>8</v>
      </c>
      <c r="E16" s="9" t="s">
        <v>5</v>
      </c>
      <c r="F16" s="15" t="s">
        <v>29</v>
      </c>
      <c r="G16" s="18">
        <v>147802600</v>
      </c>
      <c r="H16" s="33">
        <v>149430983.29999998</v>
      </c>
      <c r="I16" s="18">
        <v>216219400</v>
      </c>
      <c r="J16" s="17">
        <f t="shared" si="0"/>
        <v>146.28930749526734</v>
      </c>
      <c r="L16" s="30"/>
    </row>
    <row r="17" spans="1:11" s="1" customFormat="1" x14ac:dyDescent="0.25">
      <c r="A17" s="9" t="s">
        <v>5</v>
      </c>
      <c r="B17" s="9" t="s">
        <v>124</v>
      </c>
      <c r="C17" s="9" t="s">
        <v>7</v>
      </c>
      <c r="D17" s="9" t="s">
        <v>8</v>
      </c>
      <c r="E17" s="9" t="s">
        <v>5</v>
      </c>
      <c r="F17" s="15" t="s">
        <v>125</v>
      </c>
      <c r="G17" s="18">
        <v>50000</v>
      </c>
      <c r="H17" s="33">
        <v>71100</v>
      </c>
      <c r="I17" s="18">
        <v>100000</v>
      </c>
      <c r="J17" s="17">
        <f t="shared" si="0"/>
        <v>200</v>
      </c>
    </row>
    <row r="18" spans="1:11" s="16" customFormat="1" ht="23.25" x14ac:dyDescent="0.35">
      <c r="A18" s="9" t="s">
        <v>5</v>
      </c>
      <c r="B18" s="9" t="s">
        <v>30</v>
      </c>
      <c r="C18" s="9" t="s">
        <v>7</v>
      </c>
      <c r="D18" s="9" t="s">
        <v>8</v>
      </c>
      <c r="E18" s="9" t="s">
        <v>5</v>
      </c>
      <c r="F18" s="10" t="s">
        <v>31</v>
      </c>
      <c r="G18" s="18">
        <v>266715248</v>
      </c>
      <c r="H18" s="33">
        <v>233348914.38</v>
      </c>
      <c r="I18" s="18">
        <v>287516200</v>
      </c>
      <c r="J18" s="17">
        <f t="shared" si="0"/>
        <v>107.79893618980493</v>
      </c>
      <c r="K18" s="1"/>
    </row>
    <row r="19" spans="1:11" s="16" customFormat="1" ht="23.25" x14ac:dyDescent="0.35">
      <c r="A19" s="9" t="s">
        <v>5</v>
      </c>
      <c r="B19" s="9" t="s">
        <v>39</v>
      </c>
      <c r="C19" s="9" t="s">
        <v>7</v>
      </c>
      <c r="D19" s="9" t="s">
        <v>8</v>
      </c>
      <c r="E19" s="9" t="s">
        <v>5</v>
      </c>
      <c r="F19" s="15" t="s">
        <v>40</v>
      </c>
      <c r="G19" s="18">
        <v>311996100</v>
      </c>
      <c r="H19" s="33">
        <v>315444109.25</v>
      </c>
      <c r="I19" s="18">
        <f>298150400+30000000</f>
        <v>328150400</v>
      </c>
      <c r="J19" s="17">
        <f t="shared" si="0"/>
        <v>105.17772497797249</v>
      </c>
      <c r="K19" s="1"/>
    </row>
    <row r="20" spans="1:11" s="16" customFormat="1" ht="23.25" x14ac:dyDescent="0.35">
      <c r="A20" s="9" t="s">
        <v>5</v>
      </c>
      <c r="B20" s="9" t="s">
        <v>42</v>
      </c>
      <c r="C20" s="9" t="s">
        <v>7</v>
      </c>
      <c r="D20" s="9" t="s">
        <v>8</v>
      </c>
      <c r="E20" s="9" t="s">
        <v>5</v>
      </c>
      <c r="F20" s="10" t="s">
        <v>43</v>
      </c>
      <c r="G20" s="18">
        <f>SUM(G21:G23)</f>
        <v>8248216183.2799997</v>
      </c>
      <c r="H20" s="33">
        <f>SUM(H21:H23)</f>
        <v>6824273650.2699995</v>
      </c>
      <c r="I20" s="18">
        <f>SUM(I21:I23)</f>
        <v>8249798650.4099998</v>
      </c>
      <c r="J20" s="17">
        <f t="shared" si="0"/>
        <v>100.01918556806511</v>
      </c>
      <c r="K20" s="1"/>
    </row>
    <row r="21" spans="1:11" s="16" customFormat="1" ht="34.5" customHeight="1" x14ac:dyDescent="0.35">
      <c r="A21" s="9" t="s">
        <v>5</v>
      </c>
      <c r="B21" s="9" t="s">
        <v>44</v>
      </c>
      <c r="C21" s="9" t="s">
        <v>7</v>
      </c>
      <c r="D21" s="9" t="s">
        <v>8</v>
      </c>
      <c r="E21" s="9" t="s">
        <v>5</v>
      </c>
      <c r="F21" s="10" t="s">
        <v>24</v>
      </c>
      <c r="G21" s="18">
        <v>8219216183.2799997</v>
      </c>
      <c r="H21" s="33">
        <v>6794752476.2600002</v>
      </c>
      <c r="I21" s="18">
        <v>8219216183.2799997</v>
      </c>
      <c r="J21" s="17">
        <f t="shared" si="0"/>
        <v>100</v>
      </c>
      <c r="K21" s="1"/>
    </row>
    <row r="22" spans="1:11" s="16" customFormat="1" ht="67.5" customHeight="1" x14ac:dyDescent="0.35">
      <c r="A22" s="9" t="s">
        <v>5</v>
      </c>
      <c r="B22" s="9" t="s">
        <v>0</v>
      </c>
      <c r="C22" s="9" t="s">
        <v>7</v>
      </c>
      <c r="D22" s="9" t="s">
        <v>8</v>
      </c>
      <c r="E22" s="9" t="s">
        <v>41</v>
      </c>
      <c r="F22" s="15" t="s">
        <v>1</v>
      </c>
      <c r="G22" s="18">
        <v>29000000</v>
      </c>
      <c r="H22" s="33">
        <v>45881236.149999999</v>
      </c>
      <c r="I22" s="18">
        <v>47027254.450000003</v>
      </c>
      <c r="J22" s="17">
        <f t="shared" si="0"/>
        <v>162.16294637931034</v>
      </c>
      <c r="K22" s="1"/>
    </row>
    <row r="23" spans="1:11" s="16" customFormat="1" ht="47.25" x14ac:dyDescent="0.35">
      <c r="A23" s="9" t="s">
        <v>5</v>
      </c>
      <c r="B23" s="9" t="s">
        <v>2</v>
      </c>
      <c r="C23" s="9" t="s">
        <v>16</v>
      </c>
      <c r="D23" s="9" t="s">
        <v>8</v>
      </c>
      <c r="E23" s="9" t="s">
        <v>41</v>
      </c>
      <c r="F23" s="10" t="s">
        <v>3</v>
      </c>
      <c r="G23" s="18"/>
      <c r="H23" s="34">
        <v>-16360062.139999984</v>
      </c>
      <c r="I23" s="18">
        <v>-16444787.32</v>
      </c>
      <c r="J23" s="27" t="s">
        <v>141</v>
      </c>
      <c r="K23" s="1"/>
    </row>
    <row r="24" spans="1:11" s="1" customFormat="1" x14ac:dyDescent="0.25">
      <c r="A24" s="9"/>
      <c r="B24" s="9"/>
      <c r="C24" s="9"/>
      <c r="D24" s="9"/>
      <c r="E24" s="9"/>
      <c r="F24" s="11" t="s">
        <v>45</v>
      </c>
      <c r="G24" s="18">
        <f>G6+G20</f>
        <v>16023000651.279999</v>
      </c>
      <c r="H24" s="33">
        <f>H6+H20</f>
        <v>12227602328.059999</v>
      </c>
      <c r="I24" s="18">
        <f>I6+I20</f>
        <v>15768539150.41</v>
      </c>
      <c r="J24" s="17">
        <f t="shared" si="0"/>
        <v>98.411898579997427</v>
      </c>
    </row>
    <row r="25" spans="1:11" x14ac:dyDescent="0.25">
      <c r="A25" s="49"/>
      <c r="B25" s="49"/>
      <c r="C25" s="49"/>
      <c r="D25" s="49"/>
      <c r="E25" s="49"/>
      <c r="F25" s="11" t="s">
        <v>46</v>
      </c>
      <c r="G25" s="26"/>
      <c r="H25" s="26"/>
      <c r="I25" s="26"/>
      <c r="J25" s="17"/>
    </row>
    <row r="26" spans="1:11" s="35" customFormat="1" x14ac:dyDescent="0.25">
      <c r="A26" s="50" t="s">
        <v>47</v>
      </c>
      <c r="B26" s="50"/>
      <c r="C26" s="50"/>
      <c r="D26" s="50"/>
      <c r="E26" s="50"/>
      <c r="F26" s="11" t="s">
        <v>48</v>
      </c>
      <c r="G26" s="19">
        <f>G27+G28+G29+G30+G31+G32+G33+G34</f>
        <v>1546983849.79</v>
      </c>
      <c r="H26" s="19">
        <f t="shared" ref="H26:I26" si="1">H27+H28+H29+H31+H32+H33+H34</f>
        <v>1076578960.75</v>
      </c>
      <c r="I26" s="19">
        <f t="shared" si="1"/>
        <v>1449294400.1900001</v>
      </c>
      <c r="J26" s="17">
        <f t="shared" si="0"/>
        <v>93.685166809384526</v>
      </c>
    </row>
    <row r="27" spans="1:11" ht="30.75" customHeight="1" x14ac:dyDescent="0.25">
      <c r="A27" s="39" t="s">
        <v>49</v>
      </c>
      <c r="B27" s="40"/>
      <c r="C27" s="40"/>
      <c r="D27" s="40"/>
      <c r="E27" s="41"/>
      <c r="F27" s="13" t="s">
        <v>115</v>
      </c>
      <c r="G27" s="19">
        <v>21171342</v>
      </c>
      <c r="H27" s="31">
        <v>16360739.050000001</v>
      </c>
      <c r="I27" s="19">
        <v>21171342</v>
      </c>
      <c r="J27" s="17">
        <f t="shared" si="0"/>
        <v>100</v>
      </c>
    </row>
    <row r="28" spans="1:11" ht="45.75" customHeight="1" x14ac:dyDescent="0.25">
      <c r="A28" s="39" t="s">
        <v>50</v>
      </c>
      <c r="B28" s="40"/>
      <c r="C28" s="40"/>
      <c r="D28" s="40"/>
      <c r="E28" s="41"/>
      <c r="F28" s="13" t="s">
        <v>116</v>
      </c>
      <c r="G28" s="19">
        <v>132095342.3</v>
      </c>
      <c r="H28" s="31">
        <v>92951645.510000005</v>
      </c>
      <c r="I28" s="19">
        <v>131480615.13999999</v>
      </c>
      <c r="J28" s="17">
        <f t="shared" si="0"/>
        <v>99.534633735530278</v>
      </c>
    </row>
    <row r="29" spans="1:11" ht="46.5" customHeight="1" x14ac:dyDescent="0.25">
      <c r="A29" s="39" t="s">
        <v>51</v>
      </c>
      <c r="B29" s="40"/>
      <c r="C29" s="40"/>
      <c r="D29" s="40"/>
      <c r="E29" s="41"/>
      <c r="F29" s="13" t="s">
        <v>52</v>
      </c>
      <c r="G29" s="19">
        <v>426129165.23000002</v>
      </c>
      <c r="H29" s="31">
        <v>340925765.56</v>
      </c>
      <c r="I29" s="19">
        <v>423542955.00000006</v>
      </c>
      <c r="J29" s="17">
        <f t="shared" si="0"/>
        <v>99.393092413985769</v>
      </c>
    </row>
    <row r="30" spans="1:11" x14ac:dyDescent="0.25">
      <c r="A30" s="39" t="s">
        <v>152</v>
      </c>
      <c r="B30" s="40"/>
      <c r="C30" s="40"/>
      <c r="D30" s="40"/>
      <c r="E30" s="41"/>
      <c r="F30" s="13" t="s">
        <v>153</v>
      </c>
      <c r="G30" s="19">
        <v>704748.33</v>
      </c>
      <c r="H30" s="31">
        <v>0</v>
      </c>
      <c r="I30" s="19">
        <v>704748.33</v>
      </c>
      <c r="J30" s="17">
        <f t="shared" si="0"/>
        <v>100</v>
      </c>
    </row>
    <row r="31" spans="1:11" ht="30.75" customHeight="1" x14ac:dyDescent="0.25">
      <c r="A31" s="39" t="s">
        <v>53</v>
      </c>
      <c r="B31" s="40"/>
      <c r="C31" s="40"/>
      <c r="D31" s="40"/>
      <c r="E31" s="41"/>
      <c r="F31" s="13" t="s">
        <v>117</v>
      </c>
      <c r="G31" s="19">
        <v>133616998.02</v>
      </c>
      <c r="H31" s="31">
        <v>95066779.060000002</v>
      </c>
      <c r="I31" s="19">
        <v>133285307.41</v>
      </c>
      <c r="J31" s="17">
        <f t="shared" si="0"/>
        <v>99.751760169053966</v>
      </c>
    </row>
    <row r="32" spans="1:11" x14ac:dyDescent="0.25">
      <c r="A32" s="50" t="s">
        <v>54</v>
      </c>
      <c r="B32" s="50"/>
      <c r="C32" s="50"/>
      <c r="D32" s="50"/>
      <c r="E32" s="50"/>
      <c r="F32" s="11" t="s">
        <v>55</v>
      </c>
      <c r="G32" s="19">
        <v>7024381.3799999999</v>
      </c>
      <c r="H32" s="31">
        <v>5185513.54</v>
      </c>
      <c r="I32" s="19">
        <v>7024381.3799999999</v>
      </c>
      <c r="J32" s="17">
        <f t="shared" si="0"/>
        <v>100</v>
      </c>
    </row>
    <row r="33" spans="1:10" x14ac:dyDescent="0.25">
      <c r="A33" s="50" t="s">
        <v>56</v>
      </c>
      <c r="B33" s="50"/>
      <c r="C33" s="50"/>
      <c r="D33" s="50"/>
      <c r="E33" s="50"/>
      <c r="F33" s="13" t="s">
        <v>58</v>
      </c>
      <c r="G33" s="19">
        <v>20000000</v>
      </c>
      <c r="H33" s="31">
        <v>0</v>
      </c>
      <c r="I33" s="19">
        <v>1235735.78</v>
      </c>
      <c r="J33" s="17">
        <f t="shared" si="0"/>
        <v>6.1786789000000004</v>
      </c>
    </row>
    <row r="34" spans="1:10" x14ac:dyDescent="0.25">
      <c r="A34" s="50" t="s">
        <v>32</v>
      </c>
      <c r="B34" s="50"/>
      <c r="C34" s="50"/>
      <c r="D34" s="50"/>
      <c r="E34" s="50"/>
      <c r="F34" s="11" t="s">
        <v>59</v>
      </c>
      <c r="G34" s="19">
        <v>806241872.52999997</v>
      </c>
      <c r="H34" s="31">
        <v>526088518.02999997</v>
      </c>
      <c r="I34" s="19">
        <v>731554063.48000002</v>
      </c>
      <c r="J34" s="17">
        <f t="shared" si="0"/>
        <v>90.736302393272084</v>
      </c>
    </row>
    <row r="35" spans="1:10" s="35" customFormat="1" ht="15" customHeight="1" x14ac:dyDescent="0.25">
      <c r="A35" s="50" t="s">
        <v>60</v>
      </c>
      <c r="B35" s="50"/>
      <c r="C35" s="50"/>
      <c r="D35" s="50"/>
      <c r="E35" s="50"/>
      <c r="F35" s="11" t="s">
        <v>61</v>
      </c>
      <c r="G35" s="19">
        <f>G36+G37+G38+G39+G40+G41</f>
        <v>2952187753.3699999</v>
      </c>
      <c r="H35" s="19">
        <f t="shared" ref="H35:I35" si="2">H36+H37+H38+H39+H40+H41</f>
        <v>2236334494.6199999</v>
      </c>
      <c r="I35" s="19">
        <f t="shared" si="2"/>
        <v>2924670003.9200001</v>
      </c>
      <c r="J35" s="17">
        <f t="shared" si="0"/>
        <v>99.067886200036313</v>
      </c>
    </row>
    <row r="36" spans="1:10" ht="15" customHeight="1" x14ac:dyDescent="0.25">
      <c r="A36" s="50" t="s">
        <v>62</v>
      </c>
      <c r="B36" s="50"/>
      <c r="C36" s="50"/>
      <c r="D36" s="50"/>
      <c r="E36" s="50"/>
      <c r="F36" s="11" t="s">
        <v>63</v>
      </c>
      <c r="G36" s="19">
        <v>33142453</v>
      </c>
      <c r="H36" s="32">
        <v>31503945.510000002</v>
      </c>
      <c r="I36" s="19">
        <v>33142453</v>
      </c>
      <c r="J36" s="17">
        <f t="shared" si="0"/>
        <v>100</v>
      </c>
    </row>
    <row r="37" spans="1:10" ht="15" customHeight="1" x14ac:dyDescent="0.25">
      <c r="A37" s="50" t="s">
        <v>154</v>
      </c>
      <c r="B37" s="50"/>
      <c r="C37" s="50"/>
      <c r="D37" s="50"/>
      <c r="E37" s="50"/>
      <c r="F37" s="11" t="s">
        <v>155</v>
      </c>
      <c r="G37" s="19">
        <v>4081404.08</v>
      </c>
      <c r="H37" s="32">
        <v>3733581.66</v>
      </c>
      <c r="I37" s="19">
        <v>4081404.08</v>
      </c>
      <c r="J37" s="17">
        <f t="shared" si="0"/>
        <v>100</v>
      </c>
    </row>
    <row r="38" spans="1:10" ht="15" customHeight="1" x14ac:dyDescent="0.25">
      <c r="A38" s="50" t="s">
        <v>156</v>
      </c>
      <c r="B38" s="50"/>
      <c r="C38" s="50"/>
      <c r="D38" s="50"/>
      <c r="E38" s="50"/>
      <c r="F38" s="11" t="s">
        <v>157</v>
      </c>
      <c r="G38" s="19">
        <v>1000000.25</v>
      </c>
      <c r="H38" s="32">
        <v>167166.29999999999</v>
      </c>
      <c r="I38" s="19">
        <v>1000000.25</v>
      </c>
      <c r="J38" s="17">
        <f t="shared" si="0"/>
        <v>100</v>
      </c>
    </row>
    <row r="39" spans="1:10" ht="15" customHeight="1" x14ac:dyDescent="0.25">
      <c r="A39" s="50" t="s">
        <v>64</v>
      </c>
      <c r="B39" s="50"/>
      <c r="C39" s="50"/>
      <c r="D39" s="50"/>
      <c r="E39" s="50"/>
      <c r="F39" s="11" t="s">
        <v>65</v>
      </c>
      <c r="G39" s="19">
        <v>450510618.54000002</v>
      </c>
      <c r="H39" s="32">
        <v>409493523.80000001</v>
      </c>
      <c r="I39" s="19">
        <v>450510618.54000002</v>
      </c>
      <c r="J39" s="17">
        <f t="shared" si="0"/>
        <v>100</v>
      </c>
    </row>
    <row r="40" spans="1:10" x14ac:dyDescent="0.25">
      <c r="A40" s="50" t="s">
        <v>66</v>
      </c>
      <c r="B40" s="50"/>
      <c r="C40" s="50"/>
      <c r="D40" s="50"/>
      <c r="E40" s="50"/>
      <c r="F40" s="11" t="s">
        <v>33</v>
      </c>
      <c r="G40" s="19">
        <v>2415318905.5</v>
      </c>
      <c r="H40" s="32">
        <v>1776034833.6099999</v>
      </c>
      <c r="I40" s="19">
        <v>2408863956.0500002</v>
      </c>
      <c r="J40" s="17">
        <f t="shared" si="0"/>
        <v>99.732749599429667</v>
      </c>
    </row>
    <row r="41" spans="1:10" x14ac:dyDescent="0.25">
      <c r="A41" s="50" t="s">
        <v>67</v>
      </c>
      <c r="B41" s="50"/>
      <c r="C41" s="50"/>
      <c r="D41" s="50"/>
      <c r="E41" s="50"/>
      <c r="F41" s="11" t="s">
        <v>68</v>
      </c>
      <c r="G41" s="19">
        <v>48134372</v>
      </c>
      <c r="H41" s="32">
        <v>15401443.74</v>
      </c>
      <c r="I41" s="19">
        <v>27071572</v>
      </c>
      <c r="J41" s="17">
        <f t="shared" si="0"/>
        <v>56.241664480425754</v>
      </c>
    </row>
    <row r="42" spans="1:10" s="35" customFormat="1" x14ac:dyDescent="0.25">
      <c r="A42" s="50" t="s">
        <v>69</v>
      </c>
      <c r="B42" s="50"/>
      <c r="C42" s="50"/>
      <c r="D42" s="50"/>
      <c r="E42" s="50"/>
      <c r="F42" s="11" t="s">
        <v>70</v>
      </c>
      <c r="G42" s="19">
        <f>G43+G44+G45+G46</f>
        <v>1889765489.6700001</v>
      </c>
      <c r="H42" s="19">
        <f t="shared" ref="H42:I42" si="3">H43+H44+H45+H46</f>
        <v>1132523884.49</v>
      </c>
      <c r="I42" s="19">
        <f t="shared" si="3"/>
        <v>1887288221.9299998</v>
      </c>
      <c r="J42" s="17">
        <f t="shared" si="0"/>
        <v>99.868911367387028</v>
      </c>
    </row>
    <row r="43" spans="1:10" x14ac:dyDescent="0.25">
      <c r="A43" s="50" t="s">
        <v>71</v>
      </c>
      <c r="B43" s="50"/>
      <c r="C43" s="50"/>
      <c r="D43" s="50"/>
      <c r="E43" s="50"/>
      <c r="F43" s="11" t="s">
        <v>72</v>
      </c>
      <c r="G43" s="19">
        <v>1167870492.77</v>
      </c>
      <c r="H43" s="32">
        <v>527558214.57999998</v>
      </c>
      <c r="I43" s="19">
        <v>1166870492.77</v>
      </c>
      <c r="J43" s="17">
        <f t="shared" si="0"/>
        <v>99.914374067485156</v>
      </c>
    </row>
    <row r="44" spans="1:10" x14ac:dyDescent="0.25">
      <c r="A44" s="50" t="s">
        <v>73</v>
      </c>
      <c r="B44" s="50"/>
      <c r="C44" s="50"/>
      <c r="D44" s="50"/>
      <c r="E44" s="50"/>
      <c r="F44" s="11" t="s">
        <v>74</v>
      </c>
      <c r="G44" s="19">
        <v>127606590.48</v>
      </c>
      <c r="H44" s="32">
        <v>119835256.66</v>
      </c>
      <c r="I44" s="19">
        <v>127606590.48</v>
      </c>
      <c r="J44" s="17">
        <f t="shared" si="0"/>
        <v>100</v>
      </c>
    </row>
    <row r="45" spans="1:10" x14ac:dyDescent="0.25">
      <c r="A45" s="50" t="s">
        <v>75</v>
      </c>
      <c r="B45" s="50"/>
      <c r="C45" s="50"/>
      <c r="D45" s="50"/>
      <c r="E45" s="50"/>
      <c r="F45" s="11" t="s">
        <v>76</v>
      </c>
      <c r="G45" s="19">
        <v>454963827.95999998</v>
      </c>
      <c r="H45" s="32">
        <v>370439006.88</v>
      </c>
      <c r="I45" s="19">
        <v>453491745.29999995</v>
      </c>
      <c r="J45" s="17">
        <f t="shared" si="0"/>
        <v>99.676439626727984</v>
      </c>
    </row>
    <row r="46" spans="1:10" x14ac:dyDescent="0.25">
      <c r="A46" s="39" t="s">
        <v>77</v>
      </c>
      <c r="B46" s="40"/>
      <c r="C46" s="40"/>
      <c r="D46" s="40"/>
      <c r="E46" s="41"/>
      <c r="F46" s="13" t="s">
        <v>78</v>
      </c>
      <c r="G46" s="19">
        <v>139324578.46000001</v>
      </c>
      <c r="H46" s="32">
        <v>114691406.37</v>
      </c>
      <c r="I46" s="19">
        <v>139319393.38</v>
      </c>
      <c r="J46" s="17">
        <f t="shared" si="0"/>
        <v>99.996278416875668</v>
      </c>
    </row>
    <row r="47" spans="1:10" s="35" customFormat="1" x14ac:dyDescent="0.25">
      <c r="A47" s="50" t="s">
        <v>79</v>
      </c>
      <c r="B47" s="50"/>
      <c r="C47" s="50"/>
      <c r="D47" s="50"/>
      <c r="E47" s="50"/>
      <c r="F47" s="11" t="s">
        <v>80</v>
      </c>
      <c r="G47" s="19">
        <f>G48+G49+G50+G51+G52</f>
        <v>7847414472.1400003</v>
      </c>
      <c r="H47" s="19">
        <f t="shared" ref="H47:I47" si="4">H48+H49+H50+H51+H52</f>
        <v>6472612254.750001</v>
      </c>
      <c r="I47" s="19">
        <f t="shared" si="4"/>
        <v>7708258670.4300003</v>
      </c>
      <c r="J47" s="17">
        <f t="shared" si="0"/>
        <v>98.22673057216447</v>
      </c>
    </row>
    <row r="48" spans="1:10" x14ac:dyDescent="0.25">
      <c r="A48" s="50" t="s">
        <v>81</v>
      </c>
      <c r="B48" s="50"/>
      <c r="C48" s="50"/>
      <c r="D48" s="50"/>
      <c r="E48" s="50"/>
      <c r="F48" s="11" t="s">
        <v>82</v>
      </c>
      <c r="G48" s="19">
        <v>2770427942.3699999</v>
      </c>
      <c r="H48" s="32">
        <v>2259275479.0500002</v>
      </c>
      <c r="I48" s="19">
        <v>2718122090.2999997</v>
      </c>
      <c r="J48" s="17">
        <f t="shared" si="0"/>
        <v>98.111993772873433</v>
      </c>
    </row>
    <row r="49" spans="1:10" x14ac:dyDescent="0.25">
      <c r="A49" s="50" t="s">
        <v>83</v>
      </c>
      <c r="B49" s="50"/>
      <c r="C49" s="50"/>
      <c r="D49" s="50"/>
      <c r="E49" s="50"/>
      <c r="F49" s="11" t="s">
        <v>84</v>
      </c>
      <c r="G49" s="19">
        <v>4729048130.6800003</v>
      </c>
      <c r="H49" s="32">
        <v>3951898297.3899999</v>
      </c>
      <c r="I49" s="19">
        <v>4645034804.2700005</v>
      </c>
      <c r="J49" s="17">
        <f t="shared" si="0"/>
        <v>98.223462225622995</v>
      </c>
    </row>
    <row r="50" spans="1:10" ht="31.5" x14ac:dyDescent="0.25">
      <c r="A50" s="50" t="s">
        <v>158</v>
      </c>
      <c r="B50" s="50"/>
      <c r="C50" s="50"/>
      <c r="D50" s="50"/>
      <c r="E50" s="50"/>
      <c r="F50" s="13" t="s">
        <v>159</v>
      </c>
      <c r="G50" s="19">
        <v>29800</v>
      </c>
      <c r="H50" s="32">
        <v>29800</v>
      </c>
      <c r="I50" s="19">
        <v>29800</v>
      </c>
      <c r="J50" s="17">
        <f t="shared" si="0"/>
        <v>100</v>
      </c>
    </row>
    <row r="51" spans="1:10" x14ac:dyDescent="0.25">
      <c r="A51" s="50" t="s">
        <v>85</v>
      </c>
      <c r="B51" s="50"/>
      <c r="C51" s="50"/>
      <c r="D51" s="50"/>
      <c r="E51" s="50"/>
      <c r="F51" s="11" t="s">
        <v>86</v>
      </c>
      <c r="G51" s="19">
        <v>197917496.31999999</v>
      </c>
      <c r="H51" s="32">
        <v>153037093.25</v>
      </c>
      <c r="I51" s="19">
        <v>195738524.05000001</v>
      </c>
      <c r="J51" s="17">
        <f t="shared" si="0"/>
        <v>98.899050205002112</v>
      </c>
    </row>
    <row r="52" spans="1:10" x14ac:dyDescent="0.25">
      <c r="A52" s="50" t="s">
        <v>87</v>
      </c>
      <c r="B52" s="50"/>
      <c r="C52" s="50"/>
      <c r="D52" s="50"/>
      <c r="E52" s="50"/>
      <c r="F52" s="11" t="s">
        <v>88</v>
      </c>
      <c r="G52" s="19">
        <v>149991102.77000001</v>
      </c>
      <c r="H52" s="32">
        <v>108371585.06</v>
      </c>
      <c r="I52" s="19">
        <v>149333451.81</v>
      </c>
      <c r="J52" s="17">
        <f t="shared" si="0"/>
        <v>99.56154001947138</v>
      </c>
    </row>
    <row r="53" spans="1:10" s="35" customFormat="1" x14ac:dyDescent="0.25">
      <c r="A53" s="39" t="s">
        <v>89</v>
      </c>
      <c r="B53" s="40"/>
      <c r="C53" s="40"/>
      <c r="D53" s="40"/>
      <c r="E53" s="41"/>
      <c r="F53" s="13" t="s">
        <v>34</v>
      </c>
      <c r="G53" s="19">
        <f>G54+G55</f>
        <v>1021378485.8000001</v>
      </c>
      <c r="H53" s="19">
        <f t="shared" ref="H53:I53" si="5">H54+H55</f>
        <v>722606011.76999998</v>
      </c>
      <c r="I53" s="19">
        <f t="shared" si="5"/>
        <v>1016115142.1000001</v>
      </c>
      <c r="J53" s="17">
        <f t="shared" si="0"/>
        <v>99.484682341250092</v>
      </c>
    </row>
    <row r="54" spans="1:10" x14ac:dyDescent="0.25">
      <c r="A54" s="50" t="s">
        <v>90</v>
      </c>
      <c r="B54" s="50"/>
      <c r="C54" s="50"/>
      <c r="D54" s="50"/>
      <c r="E54" s="50"/>
      <c r="F54" s="11" t="s">
        <v>91</v>
      </c>
      <c r="G54" s="19">
        <v>884989461.95000005</v>
      </c>
      <c r="H54" s="32">
        <v>621125416.15999997</v>
      </c>
      <c r="I54" s="19">
        <v>880669103.78000009</v>
      </c>
      <c r="J54" s="17">
        <f t="shared" si="0"/>
        <v>99.511818122615793</v>
      </c>
    </row>
    <row r="55" spans="1:10" x14ac:dyDescent="0.25">
      <c r="A55" s="50" t="s">
        <v>92</v>
      </c>
      <c r="B55" s="50"/>
      <c r="C55" s="50"/>
      <c r="D55" s="50"/>
      <c r="E55" s="50"/>
      <c r="F55" s="11" t="s">
        <v>35</v>
      </c>
      <c r="G55" s="19">
        <v>136389023.84999999</v>
      </c>
      <c r="H55" s="32">
        <v>101480595.61</v>
      </c>
      <c r="I55" s="19">
        <v>135446038.31999999</v>
      </c>
      <c r="J55" s="17">
        <f t="shared" si="0"/>
        <v>99.308605998209146</v>
      </c>
    </row>
    <row r="56" spans="1:10" s="35" customFormat="1" x14ac:dyDescent="0.25">
      <c r="A56" s="50" t="s">
        <v>19</v>
      </c>
      <c r="B56" s="50"/>
      <c r="C56" s="50"/>
      <c r="D56" s="50"/>
      <c r="E56" s="50"/>
      <c r="F56" s="11" t="s">
        <v>95</v>
      </c>
      <c r="G56" s="19">
        <f>G57+G58+G59+G60</f>
        <v>574783023.13999999</v>
      </c>
      <c r="H56" s="19">
        <f t="shared" ref="H56:I56" si="6">H57+H58+H59+H60</f>
        <v>390797693.25</v>
      </c>
      <c r="I56" s="19">
        <f t="shared" si="6"/>
        <v>571846989.64999998</v>
      </c>
      <c r="J56" s="17">
        <f t="shared" si="0"/>
        <v>99.489192726333371</v>
      </c>
    </row>
    <row r="57" spans="1:10" x14ac:dyDescent="0.25">
      <c r="A57" s="50" t="s">
        <v>96</v>
      </c>
      <c r="B57" s="50"/>
      <c r="C57" s="50"/>
      <c r="D57" s="50"/>
      <c r="E57" s="50"/>
      <c r="F57" s="11" t="s">
        <v>97</v>
      </c>
      <c r="G57" s="19">
        <v>7732394.54</v>
      </c>
      <c r="H57" s="32">
        <v>7697708.46</v>
      </c>
      <c r="I57" s="36">
        <v>7697708.46</v>
      </c>
      <c r="J57" s="17">
        <f t="shared" si="0"/>
        <v>99.551418647605644</v>
      </c>
    </row>
    <row r="58" spans="1:10" x14ac:dyDescent="0.25">
      <c r="A58" s="50" t="s">
        <v>98</v>
      </c>
      <c r="B58" s="50"/>
      <c r="C58" s="50"/>
      <c r="D58" s="50"/>
      <c r="E58" s="50"/>
      <c r="F58" s="11" t="s">
        <v>99</v>
      </c>
      <c r="G58" s="19">
        <v>24820309.190000001</v>
      </c>
      <c r="H58" s="32">
        <v>18119456.699999999</v>
      </c>
      <c r="I58" s="19">
        <v>22133159.439999998</v>
      </c>
      <c r="J58" s="17">
        <f t="shared" si="0"/>
        <v>89.173584706661728</v>
      </c>
    </row>
    <row r="59" spans="1:10" x14ac:dyDescent="0.25">
      <c r="A59" s="50" t="s">
        <v>100</v>
      </c>
      <c r="B59" s="50"/>
      <c r="C59" s="50"/>
      <c r="D59" s="50"/>
      <c r="E59" s="50"/>
      <c r="F59" s="11" t="s">
        <v>101</v>
      </c>
      <c r="G59" s="19">
        <v>428085112</v>
      </c>
      <c r="H59" s="32">
        <v>280424091.13999999</v>
      </c>
      <c r="I59" s="19">
        <v>428085112</v>
      </c>
      <c r="J59" s="17">
        <f t="shared" si="0"/>
        <v>100</v>
      </c>
    </row>
    <row r="60" spans="1:10" x14ac:dyDescent="0.25">
      <c r="A60" s="50" t="s">
        <v>102</v>
      </c>
      <c r="B60" s="50"/>
      <c r="C60" s="50"/>
      <c r="D60" s="50"/>
      <c r="E60" s="50"/>
      <c r="F60" s="11" t="s">
        <v>103</v>
      </c>
      <c r="G60" s="19">
        <v>114145207.41</v>
      </c>
      <c r="H60" s="32">
        <v>84556436.950000003</v>
      </c>
      <c r="I60" s="19">
        <v>113931009.75</v>
      </c>
      <c r="J60" s="17">
        <f t="shared" si="0"/>
        <v>99.812346339491398</v>
      </c>
    </row>
    <row r="61" spans="1:10" s="35" customFormat="1" x14ac:dyDescent="0.25">
      <c r="A61" s="49">
        <v>1100</v>
      </c>
      <c r="B61" s="49"/>
      <c r="C61" s="49"/>
      <c r="D61" s="49"/>
      <c r="E61" s="49"/>
      <c r="F61" s="11" t="s">
        <v>94</v>
      </c>
      <c r="G61" s="19">
        <f>G62+G63+G64</f>
        <v>547960199.21000004</v>
      </c>
      <c r="H61" s="19">
        <f t="shared" ref="H61:I61" si="7">H62+H63+H64</f>
        <v>421371069.18000001</v>
      </c>
      <c r="I61" s="19">
        <f t="shared" si="7"/>
        <v>540160131.7700001</v>
      </c>
      <c r="J61" s="17">
        <f t="shared" si="0"/>
        <v>98.576526643496123</v>
      </c>
    </row>
    <row r="62" spans="1:10" x14ac:dyDescent="0.25">
      <c r="A62" s="49">
        <v>1101</v>
      </c>
      <c r="B62" s="49"/>
      <c r="C62" s="49"/>
      <c r="D62" s="49"/>
      <c r="E62" s="49"/>
      <c r="F62" s="11" t="s">
        <v>143</v>
      </c>
      <c r="G62" s="19">
        <v>369142771.29000002</v>
      </c>
      <c r="H62" s="32">
        <v>276498687.94</v>
      </c>
      <c r="I62" s="19">
        <v>362822513.92000008</v>
      </c>
      <c r="J62" s="17">
        <f t="shared" si="0"/>
        <v>98.287855577419734</v>
      </c>
    </row>
    <row r="63" spans="1:10" x14ac:dyDescent="0.25">
      <c r="A63" s="49">
        <v>1102</v>
      </c>
      <c r="B63" s="49"/>
      <c r="C63" s="49"/>
      <c r="D63" s="49"/>
      <c r="E63" s="49"/>
      <c r="F63" s="11" t="s">
        <v>36</v>
      </c>
      <c r="G63" s="19">
        <v>156183018.19</v>
      </c>
      <c r="H63" s="32">
        <v>128272768.01000001</v>
      </c>
      <c r="I63" s="19">
        <v>154840468.85999998</v>
      </c>
      <c r="J63" s="17">
        <f t="shared" si="0"/>
        <v>99.140399932362186</v>
      </c>
    </row>
    <row r="64" spans="1:10" x14ac:dyDescent="0.25">
      <c r="A64" s="49">
        <v>1105</v>
      </c>
      <c r="B64" s="49"/>
      <c r="C64" s="49"/>
      <c r="D64" s="49"/>
      <c r="E64" s="49"/>
      <c r="F64" s="11" t="s">
        <v>37</v>
      </c>
      <c r="G64" s="19">
        <v>22634409.73</v>
      </c>
      <c r="H64" s="32">
        <v>16599613.23</v>
      </c>
      <c r="I64" s="19">
        <v>22497148.990000002</v>
      </c>
      <c r="J64" s="17">
        <f t="shared" si="0"/>
        <v>99.393574908127292</v>
      </c>
    </row>
    <row r="65" spans="1:10" s="35" customFormat="1" x14ac:dyDescent="0.25">
      <c r="A65" s="49">
        <v>1200</v>
      </c>
      <c r="B65" s="49"/>
      <c r="C65" s="49"/>
      <c r="D65" s="49"/>
      <c r="E65" s="49"/>
      <c r="F65" s="11" t="s">
        <v>38</v>
      </c>
      <c r="G65" s="19">
        <f>G66</f>
        <v>34657000</v>
      </c>
      <c r="H65" s="19">
        <f t="shared" ref="H65:I65" si="8">H66</f>
        <v>23868936.280000001</v>
      </c>
      <c r="I65" s="19">
        <f t="shared" si="8"/>
        <v>34657000</v>
      </c>
      <c r="J65" s="17">
        <f t="shared" si="0"/>
        <v>100</v>
      </c>
    </row>
    <row r="66" spans="1:10" x14ac:dyDescent="0.25">
      <c r="A66" s="49">
        <v>1202</v>
      </c>
      <c r="B66" s="49"/>
      <c r="C66" s="49"/>
      <c r="D66" s="49"/>
      <c r="E66" s="49"/>
      <c r="F66" s="11" t="s">
        <v>93</v>
      </c>
      <c r="G66" s="19">
        <v>34657000</v>
      </c>
      <c r="H66" s="32">
        <v>23868936.280000001</v>
      </c>
      <c r="I66" s="19">
        <v>34657000</v>
      </c>
      <c r="J66" s="17">
        <f t="shared" si="0"/>
        <v>100</v>
      </c>
    </row>
    <row r="67" spans="1:10" s="35" customFormat="1" x14ac:dyDescent="0.25">
      <c r="A67" s="49">
        <v>1300</v>
      </c>
      <c r="B67" s="49"/>
      <c r="C67" s="49"/>
      <c r="D67" s="49"/>
      <c r="E67" s="49"/>
      <c r="F67" s="11" t="s">
        <v>57</v>
      </c>
      <c r="G67" s="19">
        <f>G68</f>
        <v>531565552</v>
      </c>
      <c r="H67" s="19">
        <f t="shared" ref="H67:I67" si="9">H68</f>
        <v>412152351.87</v>
      </c>
      <c r="I67" s="19">
        <f t="shared" si="9"/>
        <v>531565552</v>
      </c>
      <c r="J67" s="17">
        <f t="shared" si="0"/>
        <v>100</v>
      </c>
    </row>
    <row r="68" spans="1:10" ht="17.25" customHeight="1" x14ac:dyDescent="0.25">
      <c r="A68" s="49">
        <v>1301</v>
      </c>
      <c r="B68" s="49"/>
      <c r="C68" s="49"/>
      <c r="D68" s="49"/>
      <c r="E68" s="49"/>
      <c r="F68" s="13" t="s">
        <v>122</v>
      </c>
      <c r="G68" s="19">
        <v>531565552</v>
      </c>
      <c r="H68" s="32">
        <v>412152351.87</v>
      </c>
      <c r="I68" s="19">
        <v>531565552</v>
      </c>
      <c r="J68" s="17">
        <f t="shared" si="0"/>
        <v>100</v>
      </c>
    </row>
    <row r="69" spans="1:10" s="35" customFormat="1" ht="18.75" customHeight="1" x14ac:dyDescent="0.25">
      <c r="A69" s="49"/>
      <c r="B69" s="49"/>
      <c r="C69" s="49"/>
      <c r="D69" s="49"/>
      <c r="E69" s="49"/>
      <c r="F69" s="11" t="s">
        <v>104</v>
      </c>
      <c r="G69" s="19">
        <f>G26+G35+G42+G47+G53+G56+G61+G65+G67</f>
        <v>16946695825.119999</v>
      </c>
      <c r="H69" s="19">
        <f t="shared" ref="H69:I69" si="10">H26+H35+H42+H47+H53+H56+H61+H65+H67</f>
        <v>12888845656.960003</v>
      </c>
      <c r="I69" s="19">
        <f t="shared" si="10"/>
        <v>16663856111.990002</v>
      </c>
      <c r="J69" s="17">
        <f t="shared" si="0"/>
        <v>98.33100377767596</v>
      </c>
    </row>
    <row r="70" spans="1:10" ht="18" customHeight="1" x14ac:dyDescent="0.25">
      <c r="A70" s="53"/>
      <c r="B70" s="54"/>
      <c r="C70" s="54"/>
      <c r="D70" s="54"/>
      <c r="E70" s="55"/>
      <c r="F70" s="14" t="s">
        <v>123</v>
      </c>
      <c r="G70" s="19">
        <f>G24-G69</f>
        <v>-923695173.84000015</v>
      </c>
      <c r="H70" s="19">
        <f>H24-H69</f>
        <v>-661243328.90000343</v>
      </c>
      <c r="I70" s="19">
        <f>I24-I69</f>
        <v>-895316961.58000183</v>
      </c>
      <c r="J70" s="17">
        <f t="shared" si="0"/>
        <v>96.927751376893738</v>
      </c>
    </row>
    <row r="71" spans="1:10" ht="18" customHeight="1" x14ac:dyDescent="0.25">
      <c r="A71" s="52"/>
      <c r="B71" s="52"/>
      <c r="C71" s="52"/>
      <c r="D71" s="52"/>
      <c r="E71" s="52"/>
      <c r="F71" s="14" t="s">
        <v>145</v>
      </c>
      <c r="G71" s="20"/>
      <c r="H71" s="20"/>
      <c r="I71" s="20"/>
      <c r="J71" s="17"/>
    </row>
    <row r="72" spans="1:10" ht="33.75" customHeight="1" x14ac:dyDescent="0.25">
      <c r="A72" s="38">
        <v>920</v>
      </c>
      <c r="B72" s="51" t="s">
        <v>130</v>
      </c>
      <c r="C72" s="51"/>
      <c r="D72" s="51"/>
      <c r="E72" s="51"/>
      <c r="F72" s="15" t="s">
        <v>131</v>
      </c>
      <c r="G72" s="21">
        <v>2200000000</v>
      </c>
      <c r="H72" s="21">
        <v>0</v>
      </c>
      <c r="I72" s="21">
        <v>2200000000</v>
      </c>
      <c r="J72" s="17">
        <f t="shared" si="0"/>
        <v>100</v>
      </c>
    </row>
    <row r="73" spans="1:10" ht="47.25" customHeight="1" x14ac:dyDescent="0.25">
      <c r="A73" s="38">
        <v>920</v>
      </c>
      <c r="B73" s="51" t="s">
        <v>133</v>
      </c>
      <c r="C73" s="51"/>
      <c r="D73" s="51"/>
      <c r="E73" s="51"/>
      <c r="F73" s="15" t="s">
        <v>132</v>
      </c>
      <c r="G73" s="21">
        <v>2500000000</v>
      </c>
      <c r="H73" s="21">
        <v>0</v>
      </c>
      <c r="I73" s="21">
        <v>2500000000</v>
      </c>
      <c r="J73" s="17">
        <f t="shared" ref="J73:J85" si="11">I73/G73*100</f>
        <v>100</v>
      </c>
    </row>
    <row r="74" spans="1:10" ht="47.25" x14ac:dyDescent="0.25">
      <c r="A74" s="38">
        <v>920</v>
      </c>
      <c r="B74" s="23" t="s">
        <v>138</v>
      </c>
      <c r="C74" s="23"/>
      <c r="D74" s="23"/>
      <c r="E74" s="23"/>
      <c r="F74" s="15" t="s">
        <v>142</v>
      </c>
      <c r="G74" s="21">
        <v>300000000</v>
      </c>
      <c r="H74" s="21">
        <v>0</v>
      </c>
      <c r="I74" s="21">
        <v>300000000</v>
      </c>
      <c r="J74" s="17">
        <f t="shared" si="11"/>
        <v>100</v>
      </c>
    </row>
    <row r="75" spans="1:10" ht="18" customHeight="1" x14ac:dyDescent="0.25">
      <c r="A75" s="38">
        <v>920</v>
      </c>
      <c r="B75" s="51" t="s">
        <v>105</v>
      </c>
      <c r="C75" s="51"/>
      <c r="D75" s="51"/>
      <c r="E75" s="51"/>
      <c r="F75" s="15" t="s">
        <v>106</v>
      </c>
      <c r="G75" s="21">
        <v>-1293402082.8</v>
      </c>
      <c r="H75" s="21">
        <v>-388000000</v>
      </c>
      <c r="I75" s="21">
        <f>I76-I77</f>
        <v>-1451780295.0599995</v>
      </c>
      <c r="J75" s="17">
        <f t="shared" si="11"/>
        <v>112.24508715164096</v>
      </c>
    </row>
    <row r="76" spans="1:10" ht="31.5" x14ac:dyDescent="0.25">
      <c r="A76" s="38">
        <v>920</v>
      </c>
      <c r="B76" s="56" t="s">
        <v>107</v>
      </c>
      <c r="C76" s="57"/>
      <c r="D76" s="57"/>
      <c r="E76" s="58"/>
      <c r="F76" s="15" t="s">
        <v>108</v>
      </c>
      <c r="G76" s="22">
        <v>16206597917.200001</v>
      </c>
      <c r="H76" s="21">
        <v>9416000000</v>
      </c>
      <c r="I76" s="21">
        <v>14048219704.940001</v>
      </c>
      <c r="J76" s="17">
        <f t="shared" si="11"/>
        <v>86.682101800222227</v>
      </c>
    </row>
    <row r="77" spans="1:10" ht="33.75" customHeight="1" x14ac:dyDescent="0.25">
      <c r="A77" s="38">
        <v>920</v>
      </c>
      <c r="B77" s="51" t="s">
        <v>109</v>
      </c>
      <c r="C77" s="51"/>
      <c r="D77" s="51"/>
      <c r="E77" s="51"/>
      <c r="F77" s="15" t="s">
        <v>110</v>
      </c>
      <c r="G77" s="21">
        <v>17500000000</v>
      </c>
      <c r="H77" s="22">
        <v>9804000000</v>
      </c>
      <c r="I77" s="21">
        <v>15500000000</v>
      </c>
      <c r="J77" s="17">
        <f t="shared" si="11"/>
        <v>88.571428571428569</v>
      </c>
    </row>
    <row r="78" spans="1:10" ht="35.25" customHeight="1" x14ac:dyDescent="0.25">
      <c r="A78" s="38">
        <v>920</v>
      </c>
      <c r="B78" s="23" t="s">
        <v>140</v>
      </c>
      <c r="C78" s="37"/>
      <c r="D78" s="37"/>
      <c r="E78" s="37"/>
      <c r="F78" s="15" t="s">
        <v>139</v>
      </c>
      <c r="G78" s="21">
        <v>0</v>
      </c>
      <c r="H78" s="21">
        <v>650315000</v>
      </c>
      <c r="I78" s="21">
        <v>0</v>
      </c>
      <c r="J78" s="27" t="s">
        <v>141</v>
      </c>
    </row>
    <row r="79" spans="1:10" ht="33.75" customHeight="1" x14ac:dyDescent="0.25">
      <c r="A79" s="38">
        <v>920</v>
      </c>
      <c r="B79" s="51" t="s">
        <v>135</v>
      </c>
      <c r="C79" s="51"/>
      <c r="D79" s="51"/>
      <c r="E79" s="51"/>
      <c r="F79" s="15" t="s">
        <v>134</v>
      </c>
      <c r="G79" s="21">
        <v>3901890000</v>
      </c>
      <c r="H79" s="21">
        <v>3225552000</v>
      </c>
      <c r="I79" s="21">
        <v>3550891500</v>
      </c>
      <c r="J79" s="17">
        <f t="shared" si="11"/>
        <v>91.00439786872515</v>
      </c>
    </row>
    <row r="80" spans="1:10" ht="49.5" customHeight="1" x14ac:dyDescent="0.25">
      <c r="A80" s="38">
        <v>920</v>
      </c>
      <c r="B80" s="51" t="s">
        <v>137</v>
      </c>
      <c r="C80" s="51"/>
      <c r="D80" s="51"/>
      <c r="E80" s="51"/>
      <c r="F80" s="15" t="s">
        <v>136</v>
      </c>
      <c r="G80" s="21">
        <v>3901890000</v>
      </c>
      <c r="H80" s="21">
        <v>2575237000</v>
      </c>
      <c r="I80" s="21">
        <v>3550891500</v>
      </c>
      <c r="J80" s="17">
        <f t="shared" si="11"/>
        <v>91.00439786872515</v>
      </c>
    </row>
    <row r="81" spans="1:10" x14ac:dyDescent="0.25">
      <c r="A81" s="38">
        <v>920</v>
      </c>
      <c r="B81" s="52" t="s">
        <v>111</v>
      </c>
      <c r="C81" s="52"/>
      <c r="D81" s="52"/>
      <c r="E81" s="52"/>
      <c r="F81" s="15" t="s">
        <v>119</v>
      </c>
      <c r="G81" s="21">
        <v>147097256.63999999</v>
      </c>
      <c r="H81" s="21">
        <v>139928328.90000001</v>
      </c>
      <c r="I81" s="19">
        <v>147097256.63999999</v>
      </c>
      <c r="J81" s="17">
        <f t="shared" si="11"/>
        <v>100</v>
      </c>
    </row>
    <row r="82" spans="1:10" ht="15.75" customHeight="1" x14ac:dyDescent="0.25">
      <c r="A82" s="38">
        <v>920</v>
      </c>
      <c r="B82" s="51" t="s">
        <v>112</v>
      </c>
      <c r="C82" s="51"/>
      <c r="D82" s="51"/>
      <c r="E82" s="51"/>
      <c r="F82" s="15" t="s">
        <v>126</v>
      </c>
      <c r="G82" s="22">
        <v>-130000000</v>
      </c>
      <c r="H82" s="21">
        <v>259000000</v>
      </c>
      <c r="I82" s="21">
        <v>0</v>
      </c>
      <c r="J82" s="17">
        <f t="shared" si="11"/>
        <v>0</v>
      </c>
    </row>
    <row r="83" spans="1:10" ht="31.5" x14ac:dyDescent="0.25">
      <c r="A83" s="38">
        <v>920</v>
      </c>
      <c r="B83" s="51" t="s">
        <v>113</v>
      </c>
      <c r="C83" s="59"/>
      <c r="D83" s="59"/>
      <c r="E83" s="59"/>
      <c r="F83" s="15" t="s">
        <v>114</v>
      </c>
      <c r="G83" s="22">
        <v>130000000</v>
      </c>
      <c r="H83" s="21">
        <v>0</v>
      </c>
      <c r="I83" s="22">
        <v>0</v>
      </c>
      <c r="J83" s="17">
        <f t="shared" si="11"/>
        <v>0</v>
      </c>
    </row>
    <row r="84" spans="1:10" ht="19.5" customHeight="1" x14ac:dyDescent="0.25">
      <c r="A84" s="38">
        <v>920</v>
      </c>
      <c r="B84" s="51" t="s">
        <v>121</v>
      </c>
      <c r="C84" s="59"/>
      <c r="D84" s="59"/>
      <c r="E84" s="59"/>
      <c r="F84" s="15" t="s">
        <v>120</v>
      </c>
      <c r="G84" s="22">
        <v>0</v>
      </c>
      <c r="H84" s="21">
        <v>259000000</v>
      </c>
      <c r="I84" s="22">
        <v>0</v>
      </c>
      <c r="J84" s="27" t="s">
        <v>141</v>
      </c>
    </row>
    <row r="85" spans="1:10" x14ac:dyDescent="0.25">
      <c r="A85" s="56"/>
      <c r="B85" s="57"/>
      <c r="C85" s="57"/>
      <c r="D85" s="57"/>
      <c r="E85" s="58"/>
      <c r="F85" s="15" t="s">
        <v>146</v>
      </c>
      <c r="G85" s="19">
        <f>G72+G75+G78+G81+G82</f>
        <v>923695173.84000003</v>
      </c>
      <c r="H85" s="19">
        <f>H72+H75+H78+H81+H82</f>
        <v>661243328.89999998</v>
      </c>
      <c r="I85" s="19">
        <f>I72+I75+I78+I81+I82</f>
        <v>895316961.58000052</v>
      </c>
      <c r="J85" s="17">
        <f t="shared" si="11"/>
        <v>96.92775137689361</v>
      </c>
    </row>
  </sheetData>
  <customSheetViews>
    <customSheetView guid="{D7592D57-F6A0-42A5-9FA6-0C3DF6E56512}" showPageBreaks="1" fitToPage="1" view="pageBreakPreview">
      <pane xSplit="6" ySplit="4" topLeftCell="G5" activePane="bottomRight" state="frozen"/>
      <selection pane="bottomRight" sqref="A1:J1"/>
      <pageMargins left="1.1811023622047245" right="0.59055118110236227" top="0.78740157480314965" bottom="0.78740157480314965" header="0.51181102362204722" footer="0.47244094488188981"/>
      <pageSetup paperSize="9" scale="74" fitToHeight="16" orientation="landscape" r:id="rId1"/>
      <headerFooter differentFirst="1" alignWithMargins="0">
        <oddHeader>&amp;C&amp;"Times New Roman,обычный"&amp;14&amp;P</oddHeader>
      </headerFooter>
    </customSheetView>
    <customSheetView guid="{C2400C85-FCC3-4AED-B062-18AFD8C5C28D}" scale="75" fitToPage="1" showRuler="0">
      <pane xSplit="6" ySplit="3" topLeftCell="G56" activePane="bottomRight" state="frozen"/>
      <selection pane="bottomRight" activeCell="G80" sqref="G80"/>
      <pageMargins left="1.1811023622047245" right="0.59055118110236227" top="0.78740157480314965" bottom="0.78740157480314965" header="0.51181102362204722" footer="0.47244094488188981"/>
      <pageSetup paperSize="9" scale="52" fitToHeight="16" orientation="landscape" r:id="rId2"/>
      <headerFooter alignWithMargins="0">
        <oddHeader>&amp;C&amp;"Times New Roman,обычный"&amp;14&amp;P</oddHeader>
      </headerFooter>
    </customSheetView>
    <customSheetView guid="{3E7433A1-4ED2-47A0-86D1-F6349F7D86FE}" scale="75" fitToPage="1" hiddenRows="1" showRuler="0">
      <pane xSplit="6" ySplit="3" topLeftCell="G59" activePane="bottomRight" state="frozen"/>
      <selection pane="bottomRight" activeCell="H80" sqref="H80"/>
      <pageMargins left="1.1811023622047245" right="0.59055118110236227" top="0.78740157480314965" bottom="0.78740157480314965" header="0.51181102362204722" footer="0.47244094488188981"/>
      <pageSetup paperSize="9" scale="53" fitToHeight="16" orientation="landscape" r:id="rId3"/>
      <headerFooter alignWithMargins="0">
        <oddHeader>&amp;C&amp;"Times New Roman,обычный"&amp;14&amp;P</oddHeader>
      </headerFooter>
    </customSheetView>
    <customSheetView guid="{B5297038-1ACD-4FF1-B30C-A44346CA6B66}" scale="75" fitToPage="1" hiddenRows="1" showRuler="0">
      <pane xSplit="6" ySplit="3" topLeftCell="G46" activePane="bottomRight" state="frozen"/>
      <selection pane="bottomRight" activeCell="G70" sqref="G70"/>
      <pageMargins left="1.1811023622047245" right="0.59055118110236227" top="0.78740157480314965" bottom="0.78740157480314965" header="0.51181102362204722" footer="0.47244094488188981"/>
      <pageSetup paperSize="9" scale="69" fitToHeight="16" orientation="landscape" r:id="rId4"/>
      <headerFooter alignWithMargins="0">
        <oddHeader>&amp;C&amp;"Times New Roman,обычный"&amp;14&amp;P</oddHeader>
      </headerFooter>
    </customSheetView>
    <customSheetView guid="{2626424F-A47A-4881-A996-E946D0DCE9E1}" scale="75" showPageBreaks="1" fitToPage="1" showRuler="0">
      <pane xSplit="6" ySplit="3" topLeftCell="G56" activePane="bottomRight" state="frozen"/>
      <selection pane="bottomRight" activeCell="G80" sqref="G80"/>
      <pageMargins left="1.1811023622047245" right="0.59055118110236227" top="0.78740157480314965" bottom="0.78740157480314965" header="0.51181102362204722" footer="0.47244094488188981"/>
      <pageSetup paperSize="9" scale="52" fitToHeight="16" orientation="landscape" r:id="rId5"/>
      <headerFooter alignWithMargins="0">
        <oddHeader>&amp;C&amp;"Times New Roman,обычный"&amp;14&amp;P</oddHeader>
      </headerFooter>
    </customSheetView>
    <customSheetView guid="{BAD50A54-4AEB-42CA-A5E4-1F667DC224EA}" scale="75" showPageBreaks="1" fitToPage="1">
      <pane xSplit="6" ySplit="4" topLeftCell="G56" activePane="bottomRight" state="frozen"/>
      <selection pane="bottomRight" activeCell="L87" sqref="L87"/>
      <pageMargins left="0.25" right="0.25" top="0.75" bottom="0.75" header="0.3" footer="0.3"/>
      <pageSetup paperSize="9" scale="63" fitToHeight="0" orientation="landscape" r:id="rId6"/>
      <headerFooter alignWithMargins="0">
        <oddHeader>&amp;C&amp;"Times New Roman,обычный"&amp;14&amp;P</oddHeader>
      </headerFooter>
    </customSheetView>
  </customSheetViews>
  <mergeCells count="62">
    <mergeCell ref="A67:E67"/>
    <mergeCell ref="B82:E82"/>
    <mergeCell ref="B81:E81"/>
    <mergeCell ref="A70:E70"/>
    <mergeCell ref="A85:E85"/>
    <mergeCell ref="B73:E73"/>
    <mergeCell ref="B75:E75"/>
    <mergeCell ref="B76:E76"/>
    <mergeCell ref="B77:E77"/>
    <mergeCell ref="B79:E79"/>
    <mergeCell ref="B80:E80"/>
    <mergeCell ref="B83:E83"/>
    <mergeCell ref="B84:E84"/>
    <mergeCell ref="B72:E72"/>
    <mergeCell ref="A71:E71"/>
    <mergeCell ref="A64:E64"/>
    <mergeCell ref="A54:E54"/>
    <mergeCell ref="A55:E55"/>
    <mergeCell ref="A57:E57"/>
    <mergeCell ref="A58:E58"/>
    <mergeCell ref="A61:E61"/>
    <mergeCell ref="A65:E65"/>
    <mergeCell ref="A66:E66"/>
    <mergeCell ref="A68:E68"/>
    <mergeCell ref="A69:E69"/>
    <mergeCell ref="A45:E45"/>
    <mergeCell ref="A46:E46"/>
    <mergeCell ref="A56:E56"/>
    <mergeCell ref="A50:E50"/>
    <mergeCell ref="A52:E52"/>
    <mergeCell ref="A53:E53"/>
    <mergeCell ref="A49:E49"/>
    <mergeCell ref="A51:E51"/>
    <mergeCell ref="A62:E62"/>
    <mergeCell ref="A59:E59"/>
    <mergeCell ref="A60:E60"/>
    <mergeCell ref="A63:E63"/>
    <mergeCell ref="A31:E31"/>
    <mergeCell ref="A32:E32"/>
    <mergeCell ref="A47:E47"/>
    <mergeCell ref="A48:E48"/>
    <mergeCell ref="A35:E35"/>
    <mergeCell ref="A36:E36"/>
    <mergeCell ref="A41:E41"/>
    <mergeCell ref="A42:E42"/>
    <mergeCell ref="A37:E37"/>
    <mergeCell ref="A38:E38"/>
    <mergeCell ref="A33:E33"/>
    <mergeCell ref="A34:E34"/>
    <mergeCell ref="A39:E39"/>
    <mergeCell ref="A40:E40"/>
    <mergeCell ref="A43:E43"/>
    <mergeCell ref="A44:E44"/>
    <mergeCell ref="A29:E29"/>
    <mergeCell ref="A26:E26"/>
    <mergeCell ref="A27:E27"/>
    <mergeCell ref="A30:E30"/>
    <mergeCell ref="A1:J1"/>
    <mergeCell ref="A4:E4"/>
    <mergeCell ref="A5:E5"/>
    <mergeCell ref="A25:E25"/>
    <mergeCell ref="A28:E28"/>
  </mergeCells>
  <phoneticPr fontId="11" type="noConversion"/>
  <pageMargins left="1.1811023622047245" right="0.59055118110236227" top="0.78740157480314965" bottom="0.78740157480314965" header="0.51181102362204722" footer="0.47244094488188981"/>
  <pageSetup paperSize="9" scale="74" fitToHeight="16" orientation="landscape" r:id="rId7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01.10.2016</vt:lpstr>
      <vt:lpstr>'на 01.10.2016'!Заголовки_для_печати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Оксана Н. Зубова</cp:lastModifiedBy>
  <cp:lastPrinted>2016-10-10T04:25:01Z</cp:lastPrinted>
  <dcterms:created xsi:type="dcterms:W3CDTF">1996-10-08T23:32:33Z</dcterms:created>
  <dcterms:modified xsi:type="dcterms:W3CDTF">2016-10-10T10:49:59Z</dcterms:modified>
</cp:coreProperties>
</file>